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1 01a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01a Pol'!$A$1:$X$106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V18" i="12"/>
  <c r="G19" i="12"/>
  <c r="M19" i="12" s="1"/>
  <c r="M18" i="12" s="1"/>
  <c r="I19" i="12"/>
  <c r="I18" i="12" s="1"/>
  <c r="K19" i="12"/>
  <c r="K18" i="12" s="1"/>
  <c r="O19" i="12"/>
  <c r="O18" i="12" s="1"/>
  <c r="Q19" i="12"/>
  <c r="Q18" i="12" s="1"/>
  <c r="V19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I56" i="1" s="1"/>
  <c r="I19" i="1" s="1"/>
  <c r="G100" i="12"/>
  <c r="M100" i="12" s="1"/>
  <c r="I100" i="12"/>
  <c r="K100" i="12"/>
  <c r="K99" i="12" s="1"/>
  <c r="O100" i="12"/>
  <c r="O99" i="12" s="1"/>
  <c r="Q100" i="12"/>
  <c r="Q99" i="12" s="1"/>
  <c r="V100" i="12"/>
  <c r="G101" i="12"/>
  <c r="M101" i="12" s="1"/>
  <c r="I101" i="12"/>
  <c r="K101" i="12"/>
  <c r="O101" i="12"/>
  <c r="Q101" i="12"/>
  <c r="V101" i="12"/>
  <c r="AE103" i="12"/>
  <c r="F41" i="1" s="1"/>
  <c r="I20" i="1"/>
  <c r="I18" i="1"/>
  <c r="F40" i="1" l="1"/>
  <c r="I86" i="12"/>
  <c r="I20" i="12"/>
  <c r="G8" i="12"/>
  <c r="V99" i="12"/>
  <c r="I99" i="12"/>
  <c r="Q86" i="12"/>
  <c r="V67" i="12"/>
  <c r="I67" i="12"/>
  <c r="K41" i="12"/>
  <c r="Q20" i="12"/>
  <c r="I10" i="12"/>
  <c r="K67" i="12"/>
  <c r="O86" i="12"/>
  <c r="G20" i="12"/>
  <c r="I52" i="1" s="1"/>
  <c r="K10" i="12"/>
  <c r="Q10" i="12"/>
  <c r="F39" i="1"/>
  <c r="V86" i="12"/>
  <c r="M99" i="12"/>
  <c r="Q67" i="12"/>
  <c r="V41" i="12"/>
  <c r="Q41" i="12"/>
  <c r="I41" i="12"/>
  <c r="O20" i="12"/>
  <c r="K86" i="12"/>
  <c r="O67" i="12"/>
  <c r="G67" i="12"/>
  <c r="I54" i="1" s="1"/>
  <c r="O41" i="12"/>
  <c r="G41" i="12"/>
  <c r="I53" i="1" s="1"/>
  <c r="V20" i="12"/>
  <c r="K20" i="12"/>
  <c r="V10" i="12"/>
  <c r="O10" i="12"/>
  <c r="M86" i="12"/>
  <c r="M67" i="12"/>
  <c r="M20" i="12"/>
  <c r="M10" i="12"/>
  <c r="M41" i="12"/>
  <c r="AF103" i="12"/>
  <c r="G86" i="12"/>
  <c r="I55" i="1" s="1"/>
  <c r="G18" i="12"/>
  <c r="I51" i="1" s="1"/>
  <c r="G10" i="12"/>
  <c r="I50" i="1" s="1"/>
  <c r="J28" i="1"/>
  <c r="J26" i="1"/>
  <c r="G38" i="1"/>
  <c r="F38" i="1"/>
  <c r="H32" i="1"/>
  <c r="J23" i="1"/>
  <c r="J24" i="1"/>
  <c r="J25" i="1"/>
  <c r="J27" i="1"/>
  <c r="E24" i="1"/>
  <c r="E26" i="1"/>
  <c r="I17" i="1" l="1"/>
  <c r="G103" i="12"/>
  <c r="I49" i="1"/>
  <c r="F42" i="1"/>
  <c r="G41" i="1"/>
  <c r="H41" i="1" s="1"/>
  <c r="I41" i="1" s="1"/>
  <c r="G39" i="1"/>
  <c r="G42" i="1" s="1"/>
  <c r="G25" i="1" s="1"/>
  <c r="A25" i="1" s="1"/>
  <c r="G40" i="1"/>
  <c r="H40" i="1" s="1"/>
  <c r="I40" i="1" s="1"/>
  <c r="H39" i="1" l="1"/>
  <c r="I39" i="1" s="1"/>
  <c r="I42" i="1" s="1"/>
  <c r="G26" i="1"/>
  <c r="A26" i="1"/>
  <c r="I16" i="1"/>
  <c r="I21" i="1" s="1"/>
  <c r="I57" i="1"/>
  <c r="G28" i="1"/>
  <c r="G23" i="1"/>
  <c r="A23" i="1" s="1"/>
  <c r="G24" i="1" s="1"/>
  <c r="A27" i="1" l="1"/>
  <c r="A29" i="1" s="1"/>
  <c r="H42" i="1"/>
  <c r="J53" i="1"/>
  <c r="J56" i="1"/>
  <c r="J55" i="1"/>
  <c r="J51" i="1"/>
  <c r="J50" i="1"/>
  <c r="J49" i="1"/>
  <c r="J54" i="1"/>
  <c r="J52" i="1"/>
  <c r="J41" i="1"/>
  <c r="J39" i="1"/>
  <c r="J42" i="1" s="1"/>
  <c r="J40" i="1"/>
  <c r="A24" i="1"/>
  <c r="G29" i="1" l="1"/>
  <c r="G27" i="1" s="1"/>
  <c r="J57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Hanuš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<sst xmlns="http://schemas.openxmlformats.org/spreadsheetml/2006/main" count="787" uniqueCount="305">
  <si>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</si>
  <si>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</si>
  <si>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</si>
  <si>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</si>
  <si>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</si>
  <si>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</si>
  <si>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</si>
  <si>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</si>
  <si>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</si>
  <si>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</si>
  <si>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</si>
  <si>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</si>
  <si>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</si>
  <si>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</si>
  <si>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</si>
  <si>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</si>
  <si>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</si>
  <si>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</si>
  <si>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</si>
  <si>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</si>
  <si>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</si>
  <si>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</si>
  <si>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</si>
  <si>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</si>
  <si>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</si>
  <si>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</si>
  <si>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</si>
  <si>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</si>
  <si>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</si>
  <si>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</si>
  <si>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</si>
  <si>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</si>
  <si>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</si>
  <si>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</si>
  <si>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</si>
  <si>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</si>
  <si>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</si>
  <si>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</si>
  <si>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</si>
  <si>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</si>
  <si>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01a</t>
  </si>
  <si>
    <t>Zdravotechnické instalace</t>
  </si>
  <si>
    <t>01</t>
  </si>
  <si>
    <t>Oprava hygienického zázemí tělocvičny</t>
  </si>
  <si>
    <t>Objekt:</t>
  </si>
  <si>
    <t>Rozpočet:</t>
  </si>
  <si>
    <t>87226 - 19</t>
  </si>
  <si>
    <t>Oprava hygienického zázemí tělocvičny VOŠ a SPŠ Jičín, pod Koželuhy 100, Jičín</t>
  </si>
  <si>
    <t>Vyšší odborná škola a Střední průmyslová škola, Jičín, Pod Koželuhy 100</t>
  </si>
  <si>
    <t>Pod Koželuhy 100</t>
  </si>
  <si>
    <t>Jičín-Nové Město</t>
  </si>
  <si>
    <t>50601</t>
  </si>
  <si>
    <t>60116820</t>
  </si>
  <si>
    <t>CZ60116820</t>
  </si>
  <si>
    <t>Ing. Pavel Jarolímek</t>
  </si>
  <si>
    <t xml:space="preserve"> 8</t>
  </si>
  <si>
    <t>Březina-Březina</t>
  </si>
  <si>
    <t>64778878</t>
  </si>
  <si>
    <t>CZ7005282867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</si>
  <si>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</si>
  <si>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</si>
  <si>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</si>
  <si>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</si>
  <si>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</si>
  <si>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</si>
  <si>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</si>
  <si>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</si>
  <si>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</si>
  <si>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</si>
  <si>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</si>
  <si>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</si>
  <si>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</si>
  <si>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</si>
  <si>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</si>
  <si>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</si>
  <si>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</si>
  <si>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734</t>
  </si>
  <si>
    <t>Armatury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</si>
  <si>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</si>
  <si>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</si>
  <si>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</si>
  <si>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</si>
  <si>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</si>
  <si>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</si>
  <si>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</si>
  <si>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</si>
  <si>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</si>
  <si>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</si>
  <si>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</si>
  <si>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</si>
  <si>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</si>
  <si>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</si>
  <si>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</si>
  <si>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</si>
  <si>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</si>
  <si>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</si>
  <si>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</si>
  <si>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</si>
  <si>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</si>
  <si>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</si>
  <si>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</si>
  <si>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</si>
  <si>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</si>
  <si>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</si>
  <si>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</si>
  <si>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</si>
  <si>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</si>
  <si>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612423521R00</t>
  </si>
  <si>
    <t>Omítka rýh stěn vápenná šířky do 15 cm, hladká</t>
  </si>
  <si>
    <t>m2</t>
  </si>
  <si>
    <t>RTS 19/ I</t>
  </si>
  <si>
    <t>Práce</t>
  </si>
  <si>
    <t>POL1_1</t>
  </si>
  <si>
    <t>969011121R00</t>
  </si>
  <si>
    <t>Vybourání vodovod., plynového vedení DN do 52 mm</t>
  </si>
  <si>
    <t>m</t>
  </si>
  <si>
    <t>974031133R00</t>
  </si>
  <si>
    <t>Vysekání rýh ve zdi cihelné 5 x 10 cm</t>
  </si>
  <si>
    <t>979082111R00</t>
  </si>
  <si>
    <t>Vnitrostaveništní doprava suti do 10 m</t>
  </si>
  <si>
    <t>t</t>
  </si>
  <si>
    <t>Přesun suti</t>
  </si>
  <si>
    <t>POL8_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</si>
  <si>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</si>
  <si>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</si>
  <si>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</si>
  <si>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</si>
  <si>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</si>
  <si>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</si>
  <si>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</t>
  </si>
  <si>
    <t>Poplatek za skládku stavební suti</t>
  </si>
  <si>
    <t>Vlastní</t>
  </si>
  <si>
    <t>Kalkul</t>
  </si>
  <si>
    <t>999281108R00</t>
  </si>
  <si>
    <t>Přesun hmot pro opravy a údržbu do výšky 12 m</t>
  </si>
  <si>
    <t>Přesun hmot</t>
  </si>
  <si>
    <t>POL7_</t>
  </si>
  <si>
    <t>721110802R00</t>
  </si>
  <si>
    <t>Demontáž potrubí z kameninových trub DN 100</t>
  </si>
  <si>
    <t>POL1_7</t>
  </si>
  <si>
    <t>721110806R00</t>
  </si>
  <si>
    <t>Demontáž potrubí z kameninových trub DN 200</t>
  </si>
  <si>
    <t>POL1_</t>
  </si>
  <si>
    <t>721140802R00</t>
  </si>
  <si>
    <t>Demontáž potrubí litinového DN 100</t>
  </si>
  <si>
    <t>721140806R00</t>
  </si>
  <si>
    <t>Demontáž potrubí litinového DN 200</t>
  </si>
  <si>
    <t>721220801R00</t>
  </si>
  <si>
    <t>Demontáž zápachové uzávěrky DN 70</t>
  </si>
  <si>
    <t>kus</t>
  </si>
  <si>
    <t>721242804R00</t>
  </si>
  <si>
    <t>Demontáž lapače střešních splavenin DN 125</t>
  </si>
  <si>
    <t>721176103R00</t>
  </si>
  <si>
    <t>Potrubí HT připojovací D 50 x 1,8 mm</t>
  </si>
  <si>
    <t>721176104R00</t>
  </si>
  <si>
    <t>Potrubí HT připojovací D 75 x 1,9 mm</t>
  </si>
  <si>
    <t>721176212R00</t>
  </si>
  <si>
    <t>Potrubí KG odpadní svislé D 110 x 3,2 mm</t>
  </si>
  <si>
    <t>721176232R00</t>
  </si>
  <si>
    <t>Potrubí KG svodné (ležaté) zavěšené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</si>
  <si>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</si>
  <si>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</si>
  <si>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</si>
  <si>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</si>
  <si>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721176225R00</t>
  </si>
  <si>
    <t>Potrubí KG svodné (ležaté) v zemi D 200 x 4,9 mm</t>
  </si>
  <si>
    <t>721213215R00</t>
  </si>
  <si>
    <t>Žlab odtokový KLASIK,ke zdi,pro dlažbu, dl. 900mm</t>
  </si>
  <si>
    <t>72101</t>
  </si>
  <si>
    <t>Žlab Hutterer-Lechner HL50FU.0/200 hl. 900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</si>
  <si>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</si>
  <si>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</si>
  <si>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</si>
  <si>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</si>
  <si>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</si>
  <si>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</si>
  <si>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721290821R00</t>
  </si>
  <si>
    <t>Přesun vybouraných hmot - kanalizace, H do 6 m</t>
  </si>
  <si>
    <t>998721101R00</t>
  </si>
  <si>
    <t>Přesun hmot pro vnitřní kanalizaci, výšky do 6 m</t>
  </si>
  <si>
    <t>722130801R00</t>
  </si>
  <si>
    <t>Demontáž potrubí ocelových závitových DN 25</t>
  </si>
  <si>
    <t>722130802R00</t>
  </si>
  <si>
    <t>Demontáž potrubí ocelových závitových DN 40</t>
  </si>
  <si>
    <t>722220862R00</t>
  </si>
  <si>
    <t>Demontáž armatur s dvěma závity G 5/4</t>
  </si>
  <si>
    <t>722220863R00</t>
  </si>
  <si>
    <t>Demontáž armatur s dvěma závity G 6/4</t>
  </si>
  <si>
    <t>722172331R00</t>
  </si>
  <si>
    <t>Potrubí z PPR CRT,  D 20x2,8 mm</t>
  </si>
  <si>
    <t>722172332R00</t>
  </si>
  <si>
    <t>Potrubí z PPR CRT,  D 25x3,5 mm</t>
  </si>
  <si>
    <t>722172333R00</t>
  </si>
  <si>
    <t>Potrubí z PPR CRT,  D 32x4,4 mm</t>
  </si>
  <si>
    <t>722172334R00</t>
  </si>
  <si>
    <t>Potrubí z PPR CRT,  D 40x5,5 mm</t>
  </si>
  <si>
    <t>722181211RT6</t>
  </si>
  <si>
    <t>Izolace návleková tl. stěny 6 mm vnitřní průměr 18 mm</t>
  </si>
  <si>
    <t>722181211RT7</t>
  </si>
  <si>
    <t>Izolace návleková tl. stěny 6 mm vnitřní průměr 22 mm</t>
  </si>
  <si>
    <t>722181211RT8</t>
  </si>
  <si>
    <t>Izolace návleková tl. stěny 6 mm vnitřní průměr 25 mm</t>
  </si>
  <si>
    <t>722181211RU1</t>
  </si>
  <si>
    <t>Izolace návleková tl. stěny 6 mm vnitřní průměr 32 mm</t>
  </si>
  <si>
    <t>722181211RV9</t>
  </si>
  <si>
    <t>Izolace návleková tl. stěny 6 mm vnitřní průměr 40 mm</t>
  </si>
  <si>
    <t>722181214RT6</t>
  </si>
  <si>
    <t>Izolace návleková MIRELON PRO tl. stěny 20 mm vnitřní průměr 18 mm</t>
  </si>
  <si>
    <t>722181214RT7</t>
  </si>
  <si>
    <t>Izolace návleková MIRELON PRO tl. stěny 20 mm vnitřní průměr 22 mm</t>
  </si>
  <si>
    <t>722181214RT8</t>
  </si>
  <si>
    <t>Izolace návleková MIRELON PRO tl. stěny 20 mm vnitřní průměr 25 mm</t>
  </si>
  <si>
    <t>722181215RU2</t>
  </si>
  <si>
    <t>Izolace návleková MIRELON PRO tl. stěny 25 mm vnitřní průměr 32 mm</t>
  </si>
  <si>
    <t>722181215RT8</t>
  </si>
  <si>
    <t>Izolace návleková  MIRELON PRO tl. stěny 25 mm vnitřní průměr 25 mm</t>
  </si>
  <si>
    <t>722202212R00</t>
  </si>
  <si>
    <t>Nástěnka MZD PP-R D 16xR1/2</t>
  </si>
  <si>
    <t>722202213R00</t>
  </si>
  <si>
    <t>Nástěnka MZD PP-R  D 20xR1/2</t>
  </si>
  <si>
    <t>734295382R00</t>
  </si>
  <si>
    <t>Kohout kulový výtokový, R621 DN 15</t>
  </si>
  <si>
    <t>722280106R00</t>
  </si>
  <si>
    <t>Tlaková zkouška vodovodního potrubí DN 32</t>
  </si>
  <si>
    <t>722280107R00</t>
  </si>
  <si>
    <t>Tlaková zkouška vodovodního potrubí DN 40</t>
  </si>
  <si>
    <t>722290821R00</t>
  </si>
  <si>
    <t>Přesun vybouraných hmot - vodovody, H do 6 m</t>
  </si>
  <si>
    <t>998722101R00</t>
  </si>
  <si>
    <t>Přesun hmot pro vnitřní vodovod, výšky do 6 m</t>
  </si>
  <si>
    <t>725110811R00</t>
  </si>
  <si>
    <t>Demontáž klozetů splachovacích</t>
  </si>
  <si>
    <t>soubor</t>
  </si>
  <si>
    <t>725210821R00</t>
  </si>
  <si>
    <t>Demontáž umyvadel bez výtokových armatur</t>
  </si>
  <si>
    <t>725330840R00</t>
  </si>
  <si>
    <t>Demontáž výlevky ocelové nebo litinové</t>
  </si>
  <si>
    <t>725820801R00</t>
  </si>
  <si>
    <t>Demontáž baterie nástěnné do G 3/4</t>
  </si>
  <si>
    <t>725810811R00</t>
  </si>
  <si>
    <t>Demontáž ventilu výtokového nástěnného</t>
  </si>
  <si>
    <t>725840850R00</t>
  </si>
  <si>
    <t>Demontáž baterie sprch.diferenciální G 3/4x1</t>
  </si>
  <si>
    <t>725860811R00</t>
  </si>
  <si>
    <t>Demontáž uzávěrek zápachových jednoduchých</t>
  </si>
  <si>
    <t>725017162R00</t>
  </si>
  <si>
    <t>Umyvadlo na šrouby LYRA Plus , 55 x 45 cm, bílé</t>
  </si>
  <si>
    <t>725013138RT1</t>
  </si>
  <si>
    <t>Klozet kombi OLYMP,nádrž s armat.odpad svislý,bílý včetně sedátka v bílé barvě</t>
  </si>
  <si>
    <t>725019103R00</t>
  </si>
  <si>
    <t>Výlevka závěsná MIRA s plastovou mřížkou</t>
  </si>
  <si>
    <t>725016111R00</t>
  </si>
  <si>
    <t>Pisoár KORINT 4410.0, bílý</t>
  </si>
  <si>
    <t>725825111RT1</t>
  </si>
  <si>
    <t>Baterie umyvadlová nástěnná ruční standardní</t>
  </si>
  <si>
    <t>725823111RT1</t>
  </si>
  <si>
    <t>Baterie umyvadlová stoján. ruční, bez otvír.odpadu standardní</t>
  </si>
  <si>
    <t>725845111RT1</t>
  </si>
  <si>
    <t>Baterie sprchová nástěnná ruční, bez příslušenství standardní</t>
  </si>
  <si>
    <t>725860167R00</t>
  </si>
  <si>
    <t>Zápachová uzávěrka pro pisoáry HL130, D 32, 40 mm</t>
  </si>
  <si>
    <t>725860213R00</t>
  </si>
  <si>
    <t>Sifon umyvadlový HL132, D 32, 40 mm</t>
  </si>
  <si>
    <t>725590811R00</t>
  </si>
  <si>
    <t>Přesun vybour.hmot, zařizovací předměty H 6 m</t>
  </si>
  <si>
    <t>998725101R00</t>
  </si>
  <si>
    <t>Přesun hmot pro zařizovací předměty, výšky do 6 m</t>
  </si>
  <si>
    <t>734295383R00</t>
  </si>
  <si>
    <t>Kohout kulový výtokový, GIACOMINI R621 DN 20</t>
  </si>
  <si>
    <t>734261224R00</t>
  </si>
  <si>
    <t>Šroubení  Ve 4300 přímé, G 3/4</t>
  </si>
  <si>
    <t>734235132R00</t>
  </si>
  <si>
    <t>Kohout kulový s vypouštěním,GIACOMINI R250DS DN 20</t>
  </si>
  <si>
    <t>734235134R00</t>
  </si>
  <si>
    <t>Kohout kulový s vypouštěním,GIACOMINI R250DS DN 32</t>
  </si>
  <si>
    <t>734235135R00</t>
  </si>
  <si>
    <t>Kohout kulový s vypouštěním,GIACOMINI R250DS DN 40</t>
  </si>
  <si>
    <t>734209103R00</t>
  </si>
  <si>
    <t>Montáž armatur závitových,s 1závitem, G 1/2</t>
  </si>
  <si>
    <t>55101</t>
  </si>
  <si>
    <t>Samouzavírací pisoárový nadomítkový ventil</t>
  </si>
  <si>
    <t>Specifikace</t>
  </si>
  <si>
    <t>POL3_</t>
  </si>
  <si>
    <t>55102</t>
  </si>
  <si>
    <t>Aqualine rohový ventil 5316</t>
  </si>
  <si>
    <t>POL3_0</t>
  </si>
  <si>
    <t>55103</t>
  </si>
  <si>
    <t>Trubička přímá pro pisoár včetně matek, 1/2" průměr 12x300 mm, chrom</t>
  </si>
  <si>
    <t>734209113R00</t>
  </si>
  <si>
    <t>Montáž armatur závitových,se 2závity, G 1/2</t>
  </si>
  <si>
    <t>55104</t>
  </si>
  <si>
    <t>Propojovací hadička, PN 10, MF, 1" x 1" - 30 cm</t>
  </si>
  <si>
    <t>998734101R00</t>
  </si>
  <si>
    <t>Přesun hmot pro armatury, výšky do 6 m</t>
  </si>
  <si>
    <t>005121R</t>
  </si>
  <si>
    <t>Zařízení staveniště</t>
  </si>
  <si>
    <t>Soubor</t>
  </si>
  <si>
    <t>Indiv</t>
  </si>
  <si>
    <t>VRN</t>
  </si>
  <si>
    <t>POL99_2</t>
  </si>
  <si>
    <t>VRN1</t>
  </si>
  <si>
    <t>Kompletační činnost (IČD)</t>
  </si>
  <si>
    <t>SUM</t>
  </si>
  <si>
    <t>END</t>
  </si>
  <si>
    <t>Samostatný 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</si>
</sst>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4" fontId="7" fillId="2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2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7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37</v>
      </c>
      <c r="B1" s="195" t="s">
        <v>304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76" t="s">
        <v>23</v>
      </c>
      <c r="C2" s="77"/>
      <c r="D2" s="78" t="s">
        <v>46</v>
      </c>
      <c r="E2" s="204" t="s">
        <v>47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79" t="s">
        <v>44</v>
      </c>
      <c r="C3" s="77"/>
      <c r="D3" s="80" t="s">
        <v>42</v>
      </c>
      <c r="E3" s="207" t="s">
        <v>43</v>
      </c>
      <c r="F3" s="208"/>
      <c r="G3" s="208"/>
      <c r="H3" s="208"/>
      <c r="I3" s="208"/>
      <c r="J3" s="209"/>
    </row>
    <row r="4" spans="1:15" ht="23.25" customHeight="1" x14ac:dyDescent="0.2">
      <c r="A4" s="73">
        <v>1154773</v>
      </c>
      <c r="B4" s="81" t="s">
        <v>45</v>
      </c>
      <c r="C4" s="82"/>
      <c r="D4" s="83" t="s">
        <v>40</v>
      </c>
      <c r="E4" s="217" t="s">
        <v>41</v>
      </c>
      <c r="F4" s="218"/>
      <c r="G4" s="218"/>
      <c r="H4" s="218"/>
      <c r="I4" s="218"/>
      <c r="J4" s="219"/>
    </row>
    <row r="5" spans="1:15" ht="24" customHeight="1" x14ac:dyDescent="0.2">
      <c r="A5" s="3"/>
      <c r="B5" s="41" t="s">
        <v>22</v>
      </c>
      <c r="C5" s="4"/>
      <c r="D5" s="84" t="s">
        <v>48</v>
      </c>
      <c r="E5" s="24"/>
      <c r="F5" s="24"/>
      <c r="G5" s="24"/>
      <c r="H5" s="26" t="s">
        <v>39</v>
      </c>
      <c r="I5" s="84" t="s">
        <v>52</v>
      </c>
      <c r="J5" s="10"/>
    </row>
    <row r="6" spans="1:15" ht="15.75" customHeight="1" x14ac:dyDescent="0.2">
      <c r="A6" s="3"/>
      <c r="B6" s="36"/>
      <c r="C6" s="24"/>
      <c r="D6" s="84" t="s">
        <v>49</v>
      </c>
      <c r="E6" s="24"/>
      <c r="F6" s="24"/>
      <c r="G6" s="24"/>
      <c r="H6" s="26" t="s">
        <v>35</v>
      </c>
      <c r="I6" s="84" t="s">
        <v>53</v>
      </c>
      <c r="J6" s="10"/>
    </row>
    <row r="7" spans="1:15" ht="15.75" customHeight="1" x14ac:dyDescent="0.2">
      <c r="A7" s="3"/>
      <c r="B7" s="37"/>
      <c r="C7" s="25"/>
      <c r="D7" s="74" t="s">
        <v>51</v>
      </c>
      <c r="E7" s="85" t="s">
        <v>50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75" t="s">
        <v>54</v>
      </c>
      <c r="E8" s="4"/>
      <c r="F8" s="4"/>
      <c r="G8" s="40"/>
      <c r="H8" s="26" t="s">
        <v>39</v>
      </c>
      <c r="I8" s="84" t="s">
        <v>57</v>
      </c>
      <c r="J8" s="10"/>
    </row>
    <row r="9" spans="1:15" ht="15.75" hidden="1" customHeight="1" x14ac:dyDescent="0.2">
      <c r="A9" s="3"/>
      <c r="B9" s="3"/>
      <c r="C9" s="4"/>
      <c r="D9" s="75" t="s">
        <v>55</v>
      </c>
      <c r="E9" s="4"/>
      <c r="F9" s="4"/>
      <c r="G9" s="40"/>
      <c r="H9" s="26" t="s">
        <v>35</v>
      </c>
      <c r="I9" s="84" t="s">
        <v>58</v>
      </c>
      <c r="J9" s="10"/>
    </row>
    <row r="10" spans="1:15" ht="15.75" hidden="1" customHeight="1" x14ac:dyDescent="0.2">
      <c r="A10" s="3"/>
      <c r="B10" s="46"/>
      <c r="C10" s="25"/>
      <c r="D10" s="87" t="s">
        <v>51</v>
      </c>
      <c r="E10" s="86" t="s">
        <v>56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211"/>
      <c r="E11" s="211"/>
      <c r="F11" s="211"/>
      <c r="G11" s="211"/>
      <c r="H11" s="26" t="s">
        <v>39</v>
      </c>
      <c r="I11" s="89"/>
      <c r="J11" s="10"/>
    </row>
    <row r="12" spans="1:15" ht="15.75" customHeight="1" x14ac:dyDescent="0.2">
      <c r="A12" s="3"/>
      <c r="B12" s="36"/>
      <c r="C12" s="24"/>
      <c r="D12" s="216"/>
      <c r="E12" s="216"/>
      <c r="F12" s="216"/>
      <c r="G12" s="216"/>
      <c r="H12" s="26" t="s">
        <v>35</v>
      </c>
      <c r="I12" s="89"/>
      <c r="J12" s="10"/>
    </row>
    <row r="13" spans="1:15" ht="15.75" customHeight="1" x14ac:dyDescent="0.2">
      <c r="A13" s="3"/>
      <c r="B13" s="37"/>
      <c r="C13" s="25"/>
      <c r="D13" s="88"/>
      <c r="E13" s="220"/>
      <c r="F13" s="221"/>
      <c r="G13" s="221"/>
      <c r="H13" s="27"/>
      <c r="I13" s="30"/>
      <c r="J13" s="45"/>
    </row>
    <row r="14" spans="1:15" ht="24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33</v>
      </c>
      <c r="C15" s="66"/>
      <c r="D15" s="47"/>
      <c r="E15" s="210"/>
      <c r="F15" s="210"/>
      <c r="G15" s="212"/>
      <c r="H15" s="212"/>
      <c r="I15" s="212" t="s">
        <v>30</v>
      </c>
      <c r="J15" s="213"/>
    </row>
    <row r="16" spans="1:15" ht="23.25" customHeight="1" x14ac:dyDescent="0.2">
      <c r="A16" s="141" t="s">
        <v>25</v>
      </c>
      <c r="B16" s="51" t="s">
        <v>25</v>
      </c>
      <c r="C16" s="52"/>
      <c r="D16" s="53"/>
      <c r="E16" s="201"/>
      <c r="F16" s="202"/>
      <c r="G16" s="201"/>
      <c r="H16" s="202"/>
      <c r="I16" s="201">
        <f>SUMIF(F49:F56,A16,I49:I56)+SUMIF(F49:F56,"PSU",I49:I56)</f>
        <v>0</v>
      </c>
      <c r="J16" s="203"/>
    </row>
    <row r="17" spans="1:10" ht="23.25" customHeight="1" x14ac:dyDescent="0.2">
      <c r="A17" s="141" t="s">
        <v>26</v>
      </c>
      <c r="B17" s="51" t="s">
        <v>26</v>
      </c>
      <c r="C17" s="52"/>
      <c r="D17" s="53"/>
      <c r="E17" s="201"/>
      <c r="F17" s="202"/>
      <c r="G17" s="201"/>
      <c r="H17" s="202"/>
      <c r="I17" s="201">
        <f>SUMIF(F49:F56,A17,I49:I56)</f>
        <v>0</v>
      </c>
      <c r="J17" s="203"/>
    </row>
    <row r="18" spans="1:10" ht="23.25" customHeight="1" x14ac:dyDescent="0.2">
      <c r="A18" s="141" t="s">
        <v>27</v>
      </c>
      <c r="B18" s="51" t="s">
        <v>27</v>
      </c>
      <c r="C18" s="52"/>
      <c r="D18" s="53"/>
      <c r="E18" s="201"/>
      <c r="F18" s="202"/>
      <c r="G18" s="201"/>
      <c r="H18" s="202"/>
      <c r="I18" s="201">
        <f>SUMIF(F49:F56,A18,I49:I56)</f>
        <v>0</v>
      </c>
      <c r="J18" s="203"/>
    </row>
    <row r="19" spans="1:10" ht="23.25" customHeight="1" x14ac:dyDescent="0.2">
      <c r="A19" s="141" t="s">
        <v>78</v>
      </c>
      <c r="B19" s="51" t="s">
        <v>28</v>
      </c>
      <c r="C19" s="52"/>
      <c r="D19" s="53"/>
      <c r="E19" s="201"/>
      <c r="F19" s="202"/>
      <c r="G19" s="201"/>
      <c r="H19" s="202"/>
      <c r="I19" s="201">
        <f>SUMIF(F49:F56,A19,I49:I56)</f>
        <v>0</v>
      </c>
      <c r="J19" s="203"/>
    </row>
    <row r="20" spans="1:10" ht="23.25" customHeight="1" x14ac:dyDescent="0.2">
      <c r="A20" s="141" t="s">
        <v>79</v>
      </c>
      <c r="B20" s="51" t="s">
        <v>29</v>
      </c>
      <c r="C20" s="52"/>
      <c r="D20" s="53"/>
      <c r="E20" s="201"/>
      <c r="F20" s="202"/>
      <c r="G20" s="201"/>
      <c r="H20" s="202"/>
      <c r="I20" s="201">
        <f>SUMIF(F49:F56,A20,I49:I56)</f>
        <v>0</v>
      </c>
      <c r="J20" s="203"/>
    </row>
    <row r="21" spans="1:10" ht="23.25" customHeight="1" x14ac:dyDescent="0.2">
      <c r="A21" s="3"/>
      <c r="B21" s="68" t="s">
        <v>30</v>
      </c>
      <c r="C21" s="69"/>
      <c r="D21" s="70"/>
      <c r="E21" s="214"/>
      <c r="F21" s="215"/>
      <c r="G21" s="214"/>
      <c r="H21" s="215"/>
      <c r="I21" s="214">
        <f>SUM(I16:J20)</f>
        <v>0</v>
      </c>
      <c r="J21" s="227"/>
    </row>
    <row r="22" spans="1:10" ht="33" customHeight="1" x14ac:dyDescent="0.2">
      <c r="A22" s="3"/>
      <c r="B22" s="59" t="s">
        <v>34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225">
        <f>ZakladDPHSniVypocet</f>
        <v>0</v>
      </c>
      <c r="H23" s="226"/>
      <c r="I23" s="226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223">
        <f>A23</f>
        <v>0</v>
      </c>
      <c r="H24" s="224"/>
      <c r="I24" s="224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225">
        <f>ZakladDPHZaklVypocet</f>
        <v>0</v>
      </c>
      <c r="H25" s="226"/>
      <c r="I25" s="226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198">
        <f>A25</f>
        <v>0</v>
      </c>
      <c r="H26" s="199"/>
      <c r="I26" s="199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57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228">
        <f>ZakladDPHSniVypocet+ZakladDPHZaklVypocet</f>
        <v>0</v>
      </c>
      <c r="H28" s="229"/>
      <c r="I28" s="229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36</v>
      </c>
      <c r="C29" s="123"/>
      <c r="D29" s="123"/>
      <c r="E29" s="123"/>
      <c r="F29" s="123"/>
      <c r="G29" s="228">
        <f>A27</f>
        <v>0</v>
      </c>
      <c r="H29" s="228"/>
      <c r="I29" s="228"/>
      <c r="J29" s="124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43545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230"/>
      <c r="E34" s="231"/>
      <c r="F34" s="29"/>
      <c r="G34" s="230"/>
      <c r="H34" s="231"/>
      <c r="I34" s="231"/>
      <c r="J34" s="33"/>
    </row>
    <row r="35" spans="1:10" ht="12.75" customHeight="1" x14ac:dyDescent="0.2">
      <c r="A35" s="3"/>
      <c r="B35" s="3"/>
      <c r="C35" s="4"/>
      <c r="D35" s="222" t="s">
        <v>2</v>
      </c>
      <c r="E35" s="222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38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59</v>
      </c>
      <c r="C39" s="188"/>
      <c r="D39" s="189"/>
      <c r="E39" s="189"/>
      <c r="F39" s="105">
        <f>'01 01a Pol'!AE103</f>
        <v>0</v>
      </c>
      <c r="G39" s="106">
        <f>'01 01a Pol'!AF103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42</v>
      </c>
      <c r="C40" s="190" t="s">
        <v>43</v>
      </c>
      <c r="D40" s="191"/>
      <c r="E40" s="191"/>
      <c r="F40" s="110">
        <f>'01 01a Pol'!AE103</f>
        <v>0</v>
      </c>
      <c r="G40" s="111">
        <f>'01 01a Pol'!AF103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40</v>
      </c>
      <c r="C41" s="188" t="s">
        <v>41</v>
      </c>
      <c r="D41" s="189"/>
      <c r="E41" s="189"/>
      <c r="F41" s="114">
        <f>'01 01a Pol'!AE103</f>
        <v>0</v>
      </c>
      <c r="G41" s="107">
        <f>'01 01a Pol'!AF103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192" t="s">
        <v>60</v>
      </c>
      <c r="C42" s="193"/>
      <c r="D42" s="193"/>
      <c r="E42" s="194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62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63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64</v>
      </c>
      <c r="C49" s="186" t="s">
        <v>65</v>
      </c>
      <c r="D49" s="187"/>
      <c r="E49" s="187"/>
      <c r="F49" s="139" t="s">
        <v>25</v>
      </c>
      <c r="G49" s="133"/>
      <c r="H49" s="133"/>
      <c r="I49" s="133">
        <f>'01 01a Pol'!G8</f>
        <v>0</v>
      </c>
      <c r="J49" s="137" t="str">
        <f>IF(I57=0,"",I49/I57*100)</f>
        <v/>
      </c>
    </row>
    <row r="50" spans="1:10" ht="25.5" customHeight="1" x14ac:dyDescent="0.2">
      <c r="A50" s="127"/>
      <c r="B50" s="132" t="s">
        <v>66</v>
      </c>
      <c r="C50" s="186" t="s">
        <v>67</v>
      </c>
      <c r="D50" s="187"/>
      <c r="E50" s="187"/>
      <c r="F50" s="139" t="s">
        <v>25</v>
      </c>
      <c r="G50" s="133"/>
      <c r="H50" s="133"/>
      <c r="I50" s="133">
        <f>'01 01a Pol'!G10</f>
        <v>0</v>
      </c>
      <c r="J50" s="137" t="str">
        <f>IF(I57=0,"",I50/I57*100)</f>
        <v/>
      </c>
    </row>
    <row r="51" spans="1:10" ht="25.5" customHeight="1" x14ac:dyDescent="0.2">
      <c r="A51" s="127"/>
      <c r="B51" s="132" t="s">
        <v>68</v>
      </c>
      <c r="C51" s="186" t="s">
        <v>69</v>
      </c>
      <c r="D51" s="187"/>
      <c r="E51" s="187"/>
      <c r="F51" s="139" t="s">
        <v>25</v>
      </c>
      <c r="G51" s="133"/>
      <c r="H51" s="133"/>
      <c r="I51" s="133">
        <f>'01 01a Pol'!G18</f>
        <v>0</v>
      </c>
      <c r="J51" s="137" t="str">
        <f>IF(I57=0,"",I51/I57*100)</f>
        <v/>
      </c>
    </row>
    <row r="52" spans="1:10" ht="25.5" customHeight="1" x14ac:dyDescent="0.2">
      <c r="A52" s="127"/>
      <c r="B52" s="132" t="s">
        <v>70</v>
      </c>
      <c r="C52" s="186" t="s">
        <v>71</v>
      </c>
      <c r="D52" s="187"/>
      <c r="E52" s="187"/>
      <c r="F52" s="139" t="s">
        <v>26</v>
      </c>
      <c r="G52" s="133"/>
      <c r="H52" s="133"/>
      <c r="I52" s="133">
        <f>'01 01a Pol'!G20</f>
        <v>0</v>
      </c>
      <c r="J52" s="137" t="str">
        <f>IF(I57=0,"",I52/I57*100)</f>
        <v/>
      </c>
    </row>
    <row r="53" spans="1:10" ht="25.5" customHeight="1" x14ac:dyDescent="0.2">
      <c r="A53" s="127"/>
      <c r="B53" s="132" t="s">
        <v>72</v>
      </c>
      <c r="C53" s="186" t="s">
        <v>73</v>
      </c>
      <c r="D53" s="187"/>
      <c r="E53" s="187"/>
      <c r="F53" s="139" t="s">
        <v>26</v>
      </c>
      <c r="G53" s="133"/>
      <c r="H53" s="133"/>
      <c r="I53" s="133">
        <f>'01 01a Pol'!G41</f>
        <v>0</v>
      </c>
      <c r="J53" s="137" t="str">
        <f>IF(I57=0,"",I53/I57*100)</f>
        <v/>
      </c>
    </row>
    <row r="54" spans="1:10" ht="25.5" customHeight="1" x14ac:dyDescent="0.2">
      <c r="A54" s="127"/>
      <c r="B54" s="132" t="s">
        <v>74</v>
      </c>
      <c r="C54" s="186" t="s">
        <v>75</v>
      </c>
      <c r="D54" s="187"/>
      <c r="E54" s="187"/>
      <c r="F54" s="139" t="s">
        <v>26</v>
      </c>
      <c r="G54" s="133"/>
      <c r="H54" s="133"/>
      <c r="I54" s="133">
        <f>'01 01a Pol'!G67</f>
        <v>0</v>
      </c>
      <c r="J54" s="137" t="str">
        <f>IF(I57=0,"",I54/I57*100)</f>
        <v/>
      </c>
    </row>
    <row r="55" spans="1:10" ht="25.5" customHeight="1" x14ac:dyDescent="0.2">
      <c r="A55" s="127"/>
      <c r="B55" s="132" t="s">
        <v>76</v>
      </c>
      <c r="C55" s="186" t="s">
        <v>77</v>
      </c>
      <c r="D55" s="187"/>
      <c r="E55" s="187"/>
      <c r="F55" s="139" t="s">
        <v>26</v>
      </c>
      <c r="G55" s="133"/>
      <c r="H55" s="133"/>
      <c r="I55" s="133">
        <f>'01 01a Pol'!G86</f>
        <v>0</v>
      </c>
      <c r="J55" s="137" t="str">
        <f>IF(I57=0,"",I55/I57*100)</f>
        <v/>
      </c>
    </row>
    <row r="56" spans="1:10" ht="25.5" customHeight="1" x14ac:dyDescent="0.2">
      <c r="A56" s="127"/>
      <c r="B56" s="132" t="s">
        <v>78</v>
      </c>
      <c r="C56" s="186" t="s">
        <v>28</v>
      </c>
      <c r="D56" s="187"/>
      <c r="E56" s="187"/>
      <c r="F56" s="139" t="s">
        <v>78</v>
      </c>
      <c r="G56" s="133"/>
      <c r="H56" s="133"/>
      <c r="I56" s="133">
        <f>'01 01a Pol'!G99</f>
        <v>0</v>
      </c>
      <c r="J56" s="137" t="str">
        <f>IF(I57=0,"",I56/I57*100)</f>
        <v/>
      </c>
    </row>
    <row r="57" spans="1:10" ht="25.5" customHeight="1" x14ac:dyDescent="0.2">
      <c r="A57" s="128"/>
      <c r="B57" s="134" t="s">
        <v>1</v>
      </c>
      <c r="C57" s="134"/>
      <c r="D57" s="135"/>
      <c r="E57" s="135"/>
      <c r="F57" s="140"/>
      <c r="G57" s="136"/>
      <c r="H57" s="136"/>
      <c r="I57" s="136">
        <f>SUM(I49:I56)</f>
        <v>0</v>
      </c>
      <c r="J57" s="138">
        <f>SUM(J49:J56)</f>
        <v>0</v>
      </c>
    </row>
    <row r="58" spans="1:10" x14ac:dyDescent="0.2">
      <c r="F58" s="92"/>
      <c r="G58" s="91"/>
      <c r="H58" s="92"/>
      <c r="I58" s="91"/>
      <c r="J58" s="93"/>
    </row>
    <row r="59" spans="1:10" x14ac:dyDescent="0.2">
      <c r="F59" s="92"/>
      <c r="G59" s="91"/>
      <c r="H59" s="92"/>
      <c r="I59" s="91"/>
      <c r="J59" s="93"/>
    </row>
    <row r="60" spans="1:10" x14ac:dyDescent="0.2">
      <c r="F60" s="92"/>
      <c r="G60" s="91"/>
      <c r="H60" s="92"/>
      <c r="I60" s="91"/>
      <c r="J60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72" t="s">
        <v>7</v>
      </c>
      <c r="B2" s="71"/>
      <c r="C2" s="234"/>
      <c r="D2" s="234"/>
      <c r="E2" s="234"/>
      <c r="F2" s="234"/>
      <c r="G2" s="235"/>
    </row>
    <row r="3" spans="1:7" ht="24.95" customHeight="1" x14ac:dyDescent="0.2">
      <c r="A3" s="72" t="s">
        <v>8</v>
      </c>
      <c r="B3" s="71"/>
      <c r="C3" s="234"/>
      <c r="D3" s="234"/>
      <c r="E3" s="234"/>
      <c r="F3" s="234"/>
      <c r="G3" s="235"/>
    </row>
    <row r="4" spans="1:7" ht="24.95" customHeight="1" x14ac:dyDescent="0.2">
      <c r="A4" s="72" t="s">
        <v>9</v>
      </c>
      <c r="B4" s="71"/>
      <c r="C4" s="234"/>
      <c r="D4" s="234"/>
      <c r="E4" s="234"/>
      <c r="F4" s="234"/>
      <c r="G4" s="235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BH4993"/>
  <sheetViews>
    <sheetView workbookViewId="0">
      <pane ySplit="7" topLeftCell="A8" activePane="bottomLeft" state="frozen"/>
      <selection pane="bottomLeft" activeCell="F100" sqref="F100:F10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304</v>
      </c>
      <c r="B1" s="236"/>
      <c r="C1" s="236"/>
      <c r="D1" s="236"/>
      <c r="E1" s="236"/>
      <c r="F1" s="236"/>
      <c r="G1" s="236"/>
      <c r="AG1" t="s">
        <v>80</v>
      </c>
    </row>
    <row r="2" spans="1:60" ht="24.95" customHeight="1" x14ac:dyDescent="0.2">
      <c r="A2" s="143" t="s">
        <v>7</v>
      </c>
      <c r="B2" s="71" t="s">
        <v>46</v>
      </c>
      <c r="C2" s="237" t="s">
        <v>47</v>
      </c>
      <c r="D2" s="238"/>
      <c r="E2" s="238"/>
      <c r="F2" s="238"/>
      <c r="G2" s="239"/>
      <c r="AG2" t="s">
        <v>81</v>
      </c>
    </row>
    <row r="3" spans="1:60" ht="24.95" customHeight="1" x14ac:dyDescent="0.2">
      <c r="A3" s="143" t="s">
        <v>8</v>
      </c>
      <c r="B3" s="71" t="s">
        <v>42</v>
      </c>
      <c r="C3" s="237" t="s">
        <v>43</v>
      </c>
      <c r="D3" s="238"/>
      <c r="E3" s="238"/>
      <c r="F3" s="238"/>
      <c r="G3" s="239"/>
      <c r="AC3" s="90" t="s">
        <v>81</v>
      </c>
      <c r="AG3" t="s">
        <v>82</v>
      </c>
    </row>
    <row r="4" spans="1:60" ht="24.95" customHeight="1" x14ac:dyDescent="0.2">
      <c r="A4" s="144" t="s">
        <v>9</v>
      </c>
      <c r="B4" s="145" t="s">
        <v>40</v>
      </c>
      <c r="C4" s="240" t="s">
        <v>41</v>
      </c>
      <c r="D4" s="241"/>
      <c r="E4" s="241"/>
      <c r="F4" s="241"/>
      <c r="G4" s="242"/>
      <c r="AG4" t="s">
        <v>83</v>
      </c>
    </row>
    <row r="5" spans="1:60" x14ac:dyDescent="0.2">
      <c r="D5" s="142"/>
    </row>
    <row r="6" spans="1:60" ht="38.25" x14ac:dyDescent="0.2">
      <c r="A6" s="147" t="s">
        <v>84</v>
      </c>
      <c r="B6" s="149" t="s">
        <v>85</v>
      </c>
      <c r="C6" s="149" t="s">
        <v>86</v>
      </c>
      <c r="D6" s="148" t="s">
        <v>87</v>
      </c>
      <c r="E6" s="147" t="s">
        <v>88</v>
      </c>
      <c r="F6" s="146" t="s">
        <v>89</v>
      </c>
      <c r="G6" s="147" t="s">
        <v>30</v>
      </c>
      <c r="H6" s="150" t="s">
        <v>31</v>
      </c>
      <c r="I6" s="150" t="s">
        <v>90</v>
      </c>
      <c r="J6" s="150" t="s">
        <v>32</v>
      </c>
      <c r="K6" s="150" t="s">
        <v>91</v>
      </c>
      <c r="L6" s="150" t="s">
        <v>92</v>
      </c>
      <c r="M6" s="150" t="s">
        <v>93</v>
      </c>
      <c r="N6" s="150" t="s">
        <v>94</v>
      </c>
      <c r="O6" s="150" t="s">
        <v>95</v>
      </c>
      <c r="P6" s="150" t="s">
        <v>96</v>
      </c>
      <c r="Q6" s="150" t="s">
        <v>97</v>
      </c>
      <c r="R6" s="150" t="s">
        <v>98</v>
      </c>
      <c r="S6" s="150" t="s">
        <v>99</v>
      </c>
      <c r="T6" s="150" t="s">
        <v>100</v>
      </c>
      <c r="U6" s="150" t="s">
        <v>101</v>
      </c>
      <c r="V6" s="150" t="s">
        <v>102</v>
      </c>
      <c r="W6" s="150" t="s">
        <v>103</v>
      </c>
      <c r="X6" s="150" t="s">
        <v>104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1" t="s">
        <v>105</v>
      </c>
      <c r="B8" s="162" t="s">
        <v>64</v>
      </c>
      <c r="C8" s="180" t="s">
        <v>65</v>
      </c>
      <c r="D8" s="163"/>
      <c r="E8" s="164"/>
      <c r="F8" s="165"/>
      <c r="G8" s="166">
        <f>SUMIF(AG9:AG9,"&lt;&gt;NOR",G9:G9)</f>
        <v>0</v>
      </c>
      <c r="H8" s="160"/>
      <c r="I8" s="160">
        <f>SUM(I9:I9)</f>
        <v>1751.4</v>
      </c>
      <c r="J8" s="160"/>
      <c r="K8" s="160">
        <f>SUM(K9:K9)</f>
        <v>9216.6</v>
      </c>
      <c r="L8" s="160"/>
      <c r="M8" s="160">
        <f>SUM(M9:M9)</f>
        <v>0</v>
      </c>
      <c r="N8" s="160"/>
      <c r="O8" s="160">
        <f>SUM(O9:O9)</f>
        <v>0.66</v>
      </c>
      <c r="P8" s="160"/>
      <c r="Q8" s="160">
        <f>SUM(Q9:Q9)</f>
        <v>0</v>
      </c>
      <c r="R8" s="160"/>
      <c r="S8" s="160"/>
      <c r="T8" s="160"/>
      <c r="U8" s="160"/>
      <c r="V8" s="160">
        <f>SUM(V9:V9)</f>
        <v>20.91</v>
      </c>
      <c r="W8" s="160"/>
      <c r="X8" s="160"/>
      <c r="AG8" t="s">
        <v>106</v>
      </c>
    </row>
    <row r="9" spans="1:60" outlineLevel="1" x14ac:dyDescent="0.2">
      <c r="A9" s="173">
        <v>1</v>
      </c>
      <c r="B9" s="174" t="s">
        <v>107</v>
      </c>
      <c r="C9" s="181" t="s">
        <v>108</v>
      </c>
      <c r="D9" s="175" t="s">
        <v>109</v>
      </c>
      <c r="E9" s="176">
        <v>12</v>
      </c>
      <c r="F9" s="177"/>
      <c r="G9" s="178">
        <f>ROUND(E9*F9,2)</f>
        <v>0</v>
      </c>
      <c r="H9" s="159">
        <v>145.94999999999999</v>
      </c>
      <c r="I9" s="158">
        <f>ROUND(E9*H9,2)</f>
        <v>1751.4</v>
      </c>
      <c r="J9" s="159">
        <v>768.05</v>
      </c>
      <c r="K9" s="158">
        <f>ROUND(E9*J9,2)</f>
        <v>9216.6</v>
      </c>
      <c r="L9" s="158">
        <v>21</v>
      </c>
      <c r="M9" s="158">
        <f>G9*(1+L9/100)</f>
        <v>0</v>
      </c>
      <c r="N9" s="158">
        <v>5.4969999999999998E-2</v>
      </c>
      <c r="O9" s="158">
        <f>ROUND(E9*N9,2)</f>
        <v>0.66</v>
      </c>
      <c r="P9" s="158">
        <v>0</v>
      </c>
      <c r="Q9" s="158">
        <f>ROUND(E9*P9,2)</f>
        <v>0</v>
      </c>
      <c r="R9" s="158"/>
      <c r="S9" s="158" t="s">
        <v>110</v>
      </c>
      <c r="T9" s="158" t="s">
        <v>110</v>
      </c>
      <c r="U9" s="158">
        <v>1.7428999999999999</v>
      </c>
      <c r="V9" s="158">
        <f>ROUND(E9*U9,2)</f>
        <v>20.91</v>
      </c>
      <c r="W9" s="158"/>
      <c r="X9" s="158" t="s">
        <v>111</v>
      </c>
      <c r="Y9" s="151"/>
      <c r="Z9" s="151"/>
      <c r="AA9" s="151"/>
      <c r="AB9" s="151"/>
      <c r="AC9" s="151"/>
      <c r="AD9" s="151"/>
      <c r="AE9" s="151"/>
      <c r="AF9" s="151"/>
      <c r="AG9" s="151" t="s">
        <v>112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1" t="s">
        <v>105</v>
      </c>
      <c r="B10" s="162" t="s">
        <v>66</v>
      </c>
      <c r="C10" s="180" t="s">
        <v>67</v>
      </c>
      <c r="D10" s="163"/>
      <c r="E10" s="164"/>
      <c r="F10" s="165"/>
      <c r="G10" s="166">
        <f>SUMIF(AG11:AG17,"&lt;&gt;NOR",G11:G17)</f>
        <v>0</v>
      </c>
      <c r="H10" s="160"/>
      <c r="I10" s="160">
        <f>SUM(I11:I17)</f>
        <v>2917.6</v>
      </c>
      <c r="J10" s="160"/>
      <c r="K10" s="160">
        <f>SUM(K11:K17)</f>
        <v>22538.519999999997</v>
      </c>
      <c r="L10" s="160"/>
      <c r="M10" s="160">
        <f>SUM(M11:M17)</f>
        <v>0</v>
      </c>
      <c r="N10" s="160"/>
      <c r="O10" s="160">
        <f>SUM(O11:O17)</f>
        <v>0.12000000000000001</v>
      </c>
      <c r="P10" s="160"/>
      <c r="Q10" s="160">
        <f>SUM(Q11:Q17)</f>
        <v>3.08</v>
      </c>
      <c r="R10" s="160"/>
      <c r="S10" s="160"/>
      <c r="T10" s="160"/>
      <c r="U10" s="160"/>
      <c r="V10" s="160">
        <f>SUM(V11:V17)</f>
        <v>62.18</v>
      </c>
      <c r="W10" s="160"/>
      <c r="X10" s="160"/>
      <c r="AG10" t="s">
        <v>106</v>
      </c>
    </row>
    <row r="11" spans="1:60" ht="22.5" outlineLevel="1" x14ac:dyDescent="0.2">
      <c r="A11" s="173">
        <v>2</v>
      </c>
      <c r="B11" s="174" t="s">
        <v>113</v>
      </c>
      <c r="C11" s="181" t="s">
        <v>114</v>
      </c>
      <c r="D11" s="175" t="s">
        <v>115</v>
      </c>
      <c r="E11" s="176">
        <v>140</v>
      </c>
      <c r="F11" s="177"/>
      <c r="G11" s="178">
        <f t="shared" ref="G11:G17" si="0">ROUND(E11*F11,2)</f>
        <v>0</v>
      </c>
      <c r="H11" s="159">
        <v>9.14</v>
      </c>
      <c r="I11" s="158">
        <f t="shared" ref="I11:I17" si="1">ROUND(E11*H11,2)</f>
        <v>1279.5999999999999</v>
      </c>
      <c r="J11" s="159">
        <v>37.36</v>
      </c>
      <c r="K11" s="158">
        <f t="shared" ref="K11:K17" si="2">ROUND(E11*J11,2)</f>
        <v>5230.3999999999996</v>
      </c>
      <c r="L11" s="158">
        <v>21</v>
      </c>
      <c r="M11" s="158">
        <f t="shared" ref="M11:M17" si="3">G11*(1+L11/100)</f>
        <v>0</v>
      </c>
      <c r="N11" s="158">
        <v>3.8000000000000002E-4</v>
      </c>
      <c r="O11" s="158">
        <f t="shared" ref="O11:O17" si="4">ROUND(E11*N11,2)</f>
        <v>0.05</v>
      </c>
      <c r="P11" s="158">
        <v>1.2999999999999999E-2</v>
      </c>
      <c r="Q11" s="158">
        <f t="shared" ref="Q11:Q17" si="5">ROUND(E11*P11,2)</f>
        <v>1.82</v>
      </c>
      <c r="R11" s="158"/>
      <c r="S11" s="158" t="s">
        <v>110</v>
      </c>
      <c r="T11" s="158" t="s">
        <v>110</v>
      </c>
      <c r="U11" s="158">
        <v>0.107</v>
      </c>
      <c r="V11" s="158">
        <f t="shared" ref="V11:V17" si="6">ROUND(E11*U11,2)</f>
        <v>14.98</v>
      </c>
      <c r="W11" s="158"/>
      <c r="X11" s="158" t="s">
        <v>111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112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3">
        <v>3</v>
      </c>
      <c r="B12" s="174" t="s">
        <v>116</v>
      </c>
      <c r="C12" s="181" t="s">
        <v>117</v>
      </c>
      <c r="D12" s="175" t="s">
        <v>115</v>
      </c>
      <c r="E12" s="176">
        <v>140</v>
      </c>
      <c r="F12" s="177"/>
      <c r="G12" s="178">
        <f t="shared" si="0"/>
        <v>0</v>
      </c>
      <c r="H12" s="159">
        <v>11.7</v>
      </c>
      <c r="I12" s="158">
        <f t="shared" si="1"/>
        <v>1638</v>
      </c>
      <c r="J12" s="159">
        <v>100.8</v>
      </c>
      <c r="K12" s="158">
        <f t="shared" si="2"/>
        <v>14112</v>
      </c>
      <c r="L12" s="158">
        <v>21</v>
      </c>
      <c r="M12" s="158">
        <f t="shared" si="3"/>
        <v>0</v>
      </c>
      <c r="N12" s="158">
        <v>4.8999999999999998E-4</v>
      </c>
      <c r="O12" s="158">
        <f t="shared" si="4"/>
        <v>7.0000000000000007E-2</v>
      </c>
      <c r="P12" s="158">
        <v>8.9999999999999993E-3</v>
      </c>
      <c r="Q12" s="158">
        <f t="shared" si="5"/>
        <v>1.26</v>
      </c>
      <c r="R12" s="158"/>
      <c r="S12" s="158" t="s">
        <v>110</v>
      </c>
      <c r="T12" s="158" t="s">
        <v>110</v>
      </c>
      <c r="U12" s="158">
        <v>0.30099999999999999</v>
      </c>
      <c r="V12" s="158">
        <f t="shared" si="6"/>
        <v>42.14</v>
      </c>
      <c r="W12" s="158"/>
      <c r="X12" s="158" t="s">
        <v>111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112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3">
        <v>4</v>
      </c>
      <c r="B13" s="174" t="s">
        <v>118</v>
      </c>
      <c r="C13" s="181" t="s">
        <v>119</v>
      </c>
      <c r="D13" s="175" t="s">
        <v>120</v>
      </c>
      <c r="E13" s="176">
        <v>3.08</v>
      </c>
      <c r="F13" s="177"/>
      <c r="G13" s="178">
        <f t="shared" si="0"/>
        <v>0</v>
      </c>
      <c r="H13" s="159">
        <v>0</v>
      </c>
      <c r="I13" s="158">
        <f t="shared" si="1"/>
        <v>0</v>
      </c>
      <c r="J13" s="159">
        <v>305.5</v>
      </c>
      <c r="K13" s="158">
        <f t="shared" si="2"/>
        <v>940.94</v>
      </c>
      <c r="L13" s="158">
        <v>21</v>
      </c>
      <c r="M13" s="158">
        <f t="shared" si="3"/>
        <v>0</v>
      </c>
      <c r="N13" s="158">
        <v>0</v>
      </c>
      <c r="O13" s="158">
        <f t="shared" si="4"/>
        <v>0</v>
      </c>
      <c r="P13" s="158">
        <v>0</v>
      </c>
      <c r="Q13" s="158">
        <f t="shared" si="5"/>
        <v>0</v>
      </c>
      <c r="R13" s="158"/>
      <c r="S13" s="158" t="s">
        <v>110</v>
      </c>
      <c r="T13" s="158" t="s">
        <v>110</v>
      </c>
      <c r="U13" s="158">
        <v>0.94199999999999995</v>
      </c>
      <c r="V13" s="158">
        <f t="shared" si="6"/>
        <v>2.9</v>
      </c>
      <c r="W13" s="158"/>
      <c r="X13" s="158" t="s">
        <v>121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3">
        <v>5</v>
      </c>
      <c r="B14" s="174" t="s">
        <v>123</v>
      </c>
      <c r="C14" s="181" t="s">
        <v>124</v>
      </c>
      <c r="D14" s="175" t="s">
        <v>120</v>
      </c>
      <c r="E14" s="176">
        <v>6.16</v>
      </c>
      <c r="F14" s="177"/>
      <c r="G14" s="178">
        <f t="shared" si="0"/>
        <v>0</v>
      </c>
      <c r="H14" s="159">
        <v>0</v>
      </c>
      <c r="I14" s="158">
        <f t="shared" si="1"/>
        <v>0</v>
      </c>
      <c r="J14" s="159">
        <v>34</v>
      </c>
      <c r="K14" s="158">
        <f t="shared" si="2"/>
        <v>209.44</v>
      </c>
      <c r="L14" s="158">
        <v>21</v>
      </c>
      <c r="M14" s="158">
        <f t="shared" si="3"/>
        <v>0</v>
      </c>
      <c r="N14" s="158">
        <v>0</v>
      </c>
      <c r="O14" s="158">
        <f t="shared" si="4"/>
        <v>0</v>
      </c>
      <c r="P14" s="158">
        <v>0</v>
      </c>
      <c r="Q14" s="158">
        <f t="shared" si="5"/>
        <v>0</v>
      </c>
      <c r="R14" s="158"/>
      <c r="S14" s="158" t="s">
        <v>110</v>
      </c>
      <c r="T14" s="158" t="s">
        <v>110</v>
      </c>
      <c r="U14" s="158">
        <v>0.105</v>
      </c>
      <c r="V14" s="158">
        <f t="shared" si="6"/>
        <v>0.65</v>
      </c>
      <c r="W14" s="158"/>
      <c r="X14" s="158" t="s">
        <v>121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3">
        <v>6</v>
      </c>
      <c r="B15" s="174" t="s">
        <v>125</v>
      </c>
      <c r="C15" s="181" t="s">
        <v>126</v>
      </c>
      <c r="D15" s="175" t="s">
        <v>120</v>
      </c>
      <c r="E15" s="176">
        <v>3.08</v>
      </c>
      <c r="F15" s="177"/>
      <c r="G15" s="178">
        <f t="shared" si="0"/>
        <v>0</v>
      </c>
      <c r="H15" s="159">
        <v>0</v>
      </c>
      <c r="I15" s="158">
        <f t="shared" si="1"/>
        <v>0</v>
      </c>
      <c r="J15" s="159">
        <v>220</v>
      </c>
      <c r="K15" s="158">
        <f t="shared" si="2"/>
        <v>677.6</v>
      </c>
      <c r="L15" s="158">
        <v>21</v>
      </c>
      <c r="M15" s="158">
        <f t="shared" si="3"/>
        <v>0</v>
      </c>
      <c r="N15" s="158">
        <v>0</v>
      </c>
      <c r="O15" s="158">
        <f t="shared" si="4"/>
        <v>0</v>
      </c>
      <c r="P15" s="158">
        <v>0</v>
      </c>
      <c r="Q15" s="158">
        <f t="shared" si="5"/>
        <v>0</v>
      </c>
      <c r="R15" s="158"/>
      <c r="S15" s="158" t="s">
        <v>110</v>
      </c>
      <c r="T15" s="158" t="s">
        <v>110</v>
      </c>
      <c r="U15" s="158">
        <v>0.49</v>
      </c>
      <c r="V15" s="158">
        <f t="shared" si="6"/>
        <v>1.51</v>
      </c>
      <c r="W15" s="158"/>
      <c r="X15" s="158" t="s">
        <v>121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3">
        <v>7</v>
      </c>
      <c r="B16" s="174" t="s">
        <v>127</v>
      </c>
      <c r="C16" s="181" t="s">
        <v>128</v>
      </c>
      <c r="D16" s="175" t="s">
        <v>120</v>
      </c>
      <c r="E16" s="176">
        <v>18.48</v>
      </c>
      <c r="F16" s="177"/>
      <c r="G16" s="178">
        <f t="shared" si="0"/>
        <v>0</v>
      </c>
      <c r="H16" s="159">
        <v>0</v>
      </c>
      <c r="I16" s="158">
        <f t="shared" si="1"/>
        <v>0</v>
      </c>
      <c r="J16" s="159">
        <v>15.7</v>
      </c>
      <c r="K16" s="158">
        <f t="shared" si="2"/>
        <v>290.14</v>
      </c>
      <c r="L16" s="158">
        <v>21</v>
      </c>
      <c r="M16" s="158">
        <f t="shared" si="3"/>
        <v>0</v>
      </c>
      <c r="N16" s="158">
        <v>0</v>
      </c>
      <c r="O16" s="158">
        <f t="shared" si="4"/>
        <v>0</v>
      </c>
      <c r="P16" s="158">
        <v>0</v>
      </c>
      <c r="Q16" s="158">
        <f t="shared" si="5"/>
        <v>0</v>
      </c>
      <c r="R16" s="158"/>
      <c r="S16" s="158" t="s">
        <v>110</v>
      </c>
      <c r="T16" s="158" t="s">
        <v>110</v>
      </c>
      <c r="U16" s="158">
        <v>0</v>
      </c>
      <c r="V16" s="158">
        <f t="shared" si="6"/>
        <v>0</v>
      </c>
      <c r="W16" s="158"/>
      <c r="X16" s="158" t="s">
        <v>121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3">
        <v>8</v>
      </c>
      <c r="B17" s="174" t="s">
        <v>129</v>
      </c>
      <c r="C17" s="181" t="s">
        <v>130</v>
      </c>
      <c r="D17" s="175" t="s">
        <v>120</v>
      </c>
      <c r="E17" s="176">
        <v>3.08</v>
      </c>
      <c r="F17" s="177"/>
      <c r="G17" s="178">
        <f t="shared" si="0"/>
        <v>0</v>
      </c>
      <c r="H17" s="159">
        <v>0</v>
      </c>
      <c r="I17" s="158">
        <f t="shared" si="1"/>
        <v>0</v>
      </c>
      <c r="J17" s="159">
        <v>350</v>
      </c>
      <c r="K17" s="158">
        <f t="shared" si="2"/>
        <v>1078</v>
      </c>
      <c r="L17" s="158">
        <v>21</v>
      </c>
      <c r="M17" s="158">
        <f t="shared" si="3"/>
        <v>0</v>
      </c>
      <c r="N17" s="158">
        <v>0</v>
      </c>
      <c r="O17" s="158">
        <f t="shared" si="4"/>
        <v>0</v>
      </c>
      <c r="P17" s="158">
        <v>0</v>
      </c>
      <c r="Q17" s="158">
        <f t="shared" si="5"/>
        <v>0</v>
      </c>
      <c r="R17" s="158"/>
      <c r="S17" s="158" t="s">
        <v>131</v>
      </c>
      <c r="T17" s="158" t="s">
        <v>132</v>
      </c>
      <c r="U17" s="158">
        <v>0</v>
      </c>
      <c r="V17" s="158">
        <f t="shared" si="6"/>
        <v>0</v>
      </c>
      <c r="W17" s="158"/>
      <c r="X17" s="158" t="s">
        <v>121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61" t="s">
        <v>105</v>
      </c>
      <c r="B18" s="162" t="s">
        <v>68</v>
      </c>
      <c r="C18" s="180" t="s">
        <v>69</v>
      </c>
      <c r="D18" s="163"/>
      <c r="E18" s="164"/>
      <c r="F18" s="165"/>
      <c r="G18" s="166">
        <f>SUMIF(AG19:AG19,"&lt;&gt;NOR",G19:G19)</f>
        <v>0</v>
      </c>
      <c r="H18" s="160"/>
      <c r="I18" s="160">
        <f>SUM(I19:I19)</f>
        <v>0</v>
      </c>
      <c r="J18" s="160"/>
      <c r="K18" s="160">
        <f>SUM(K19:K19)</f>
        <v>580.61</v>
      </c>
      <c r="L18" s="160"/>
      <c r="M18" s="160">
        <f>SUM(M19:M19)</f>
        <v>0</v>
      </c>
      <c r="N18" s="160"/>
      <c r="O18" s="160">
        <f>SUM(O19:O19)</f>
        <v>0</v>
      </c>
      <c r="P18" s="160"/>
      <c r="Q18" s="160">
        <f>SUM(Q19:Q19)</f>
        <v>0</v>
      </c>
      <c r="R18" s="160"/>
      <c r="S18" s="160"/>
      <c r="T18" s="160"/>
      <c r="U18" s="160"/>
      <c r="V18" s="160">
        <f>SUM(V19:V19)</f>
        <v>1.48</v>
      </c>
      <c r="W18" s="160"/>
      <c r="X18" s="160"/>
      <c r="AG18" t="s">
        <v>106</v>
      </c>
    </row>
    <row r="19" spans="1:60" outlineLevel="1" x14ac:dyDescent="0.2">
      <c r="A19" s="173">
        <v>9</v>
      </c>
      <c r="B19" s="174" t="s">
        <v>133</v>
      </c>
      <c r="C19" s="181" t="s">
        <v>134</v>
      </c>
      <c r="D19" s="175" t="s">
        <v>120</v>
      </c>
      <c r="E19" s="176">
        <v>0.78144000000000002</v>
      </c>
      <c r="F19" s="177"/>
      <c r="G19" s="178">
        <f>ROUND(E19*F19,2)</f>
        <v>0</v>
      </c>
      <c r="H19" s="159">
        <v>0</v>
      </c>
      <c r="I19" s="158">
        <f>ROUND(E19*H19,2)</f>
        <v>0</v>
      </c>
      <c r="J19" s="159">
        <v>743</v>
      </c>
      <c r="K19" s="158">
        <f>ROUND(E19*J19,2)</f>
        <v>580.61</v>
      </c>
      <c r="L19" s="158">
        <v>21</v>
      </c>
      <c r="M19" s="158">
        <f>G19*(1+L19/100)</f>
        <v>0</v>
      </c>
      <c r="N19" s="158">
        <v>0</v>
      </c>
      <c r="O19" s="158">
        <f>ROUND(E19*N19,2)</f>
        <v>0</v>
      </c>
      <c r="P19" s="158">
        <v>0</v>
      </c>
      <c r="Q19" s="158">
        <f>ROUND(E19*P19,2)</f>
        <v>0</v>
      </c>
      <c r="R19" s="158"/>
      <c r="S19" s="158" t="s">
        <v>110</v>
      </c>
      <c r="T19" s="158" t="s">
        <v>110</v>
      </c>
      <c r="U19" s="158">
        <v>1.8919999999999999</v>
      </c>
      <c r="V19" s="158">
        <f>ROUND(E19*U19,2)</f>
        <v>1.48</v>
      </c>
      <c r="W19" s="158"/>
      <c r="X19" s="158" t="s">
        <v>135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136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1" t="s">
        <v>105</v>
      </c>
      <c r="B20" s="162" t="s">
        <v>70</v>
      </c>
      <c r="C20" s="180" t="s">
        <v>71</v>
      </c>
      <c r="D20" s="163"/>
      <c r="E20" s="164"/>
      <c r="F20" s="165"/>
      <c r="G20" s="166">
        <f>SUMIF(AG21:AG40,"&lt;&gt;NOR",G21:G40)</f>
        <v>0</v>
      </c>
      <c r="H20" s="160"/>
      <c r="I20" s="160">
        <f>SUM(I21:I40)</f>
        <v>22885.91</v>
      </c>
      <c r="J20" s="160"/>
      <c r="K20" s="160">
        <f>SUM(K21:K40)</f>
        <v>109650.15000000001</v>
      </c>
      <c r="L20" s="160"/>
      <c r="M20" s="160">
        <f>SUM(M21:M40)</f>
        <v>0</v>
      </c>
      <c r="N20" s="160"/>
      <c r="O20" s="160">
        <f>SUM(O21:O40)</f>
        <v>0.18</v>
      </c>
      <c r="P20" s="160"/>
      <c r="Q20" s="160">
        <f>SUM(Q21:Q40)</f>
        <v>1.46</v>
      </c>
      <c r="R20" s="160"/>
      <c r="S20" s="160"/>
      <c r="T20" s="160"/>
      <c r="U20" s="160"/>
      <c r="V20" s="160">
        <f>SUM(V21:V40)</f>
        <v>80.969999999999985</v>
      </c>
      <c r="W20" s="160"/>
      <c r="X20" s="160"/>
      <c r="AG20" t="s">
        <v>106</v>
      </c>
    </row>
    <row r="21" spans="1:60" outlineLevel="1" x14ac:dyDescent="0.2">
      <c r="A21" s="173">
        <v>10</v>
      </c>
      <c r="B21" s="174" t="s">
        <v>137</v>
      </c>
      <c r="C21" s="181" t="s">
        <v>138</v>
      </c>
      <c r="D21" s="175" t="s">
        <v>115</v>
      </c>
      <c r="E21" s="176">
        <v>12</v>
      </c>
      <c r="F21" s="177"/>
      <c r="G21" s="178">
        <f t="shared" ref="G21:G40" si="7">ROUND(E21*F21,2)</f>
        <v>0</v>
      </c>
      <c r="H21" s="159">
        <v>0</v>
      </c>
      <c r="I21" s="158">
        <f t="shared" ref="I21:I40" si="8">ROUND(E21*H21,2)</f>
        <v>0</v>
      </c>
      <c r="J21" s="159">
        <v>99.5</v>
      </c>
      <c r="K21" s="158">
        <f t="shared" ref="K21:K40" si="9">ROUND(E21*J21,2)</f>
        <v>1194</v>
      </c>
      <c r="L21" s="158">
        <v>21</v>
      </c>
      <c r="M21" s="158">
        <f t="shared" ref="M21:M40" si="10">G21*(1+L21/100)</f>
        <v>0</v>
      </c>
      <c r="N21" s="158">
        <v>0</v>
      </c>
      <c r="O21" s="158">
        <f t="shared" ref="O21:O40" si="11">ROUND(E21*N21,2)</f>
        <v>0</v>
      </c>
      <c r="P21" s="158">
        <v>9.8200000000000006E-3</v>
      </c>
      <c r="Q21" s="158">
        <f t="shared" ref="Q21:Q40" si="12">ROUND(E21*P21,2)</f>
        <v>0.12</v>
      </c>
      <c r="R21" s="158"/>
      <c r="S21" s="158" t="s">
        <v>110</v>
      </c>
      <c r="T21" s="158" t="s">
        <v>110</v>
      </c>
      <c r="U21" s="158">
        <v>0.26600000000000001</v>
      </c>
      <c r="V21" s="158">
        <f t="shared" ref="V21:V40" si="13">ROUND(E21*U21,2)</f>
        <v>3.19</v>
      </c>
      <c r="W21" s="158"/>
      <c r="X21" s="158" t="s">
        <v>111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139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3">
        <v>11</v>
      </c>
      <c r="B22" s="174" t="s">
        <v>140</v>
      </c>
      <c r="C22" s="181" t="s">
        <v>141</v>
      </c>
      <c r="D22" s="175" t="s">
        <v>115</v>
      </c>
      <c r="E22" s="176">
        <v>18</v>
      </c>
      <c r="F22" s="177"/>
      <c r="G22" s="178">
        <f t="shared" si="7"/>
        <v>0</v>
      </c>
      <c r="H22" s="159">
        <v>0</v>
      </c>
      <c r="I22" s="158">
        <f t="shared" si="8"/>
        <v>0</v>
      </c>
      <c r="J22" s="159">
        <v>109.5</v>
      </c>
      <c r="K22" s="158">
        <f t="shared" si="9"/>
        <v>1971</v>
      </c>
      <c r="L22" s="158">
        <v>21</v>
      </c>
      <c r="M22" s="158">
        <f t="shared" si="10"/>
        <v>0</v>
      </c>
      <c r="N22" s="158">
        <v>0</v>
      </c>
      <c r="O22" s="158">
        <f t="shared" si="11"/>
        <v>0</v>
      </c>
      <c r="P22" s="158">
        <v>2.6700000000000002E-2</v>
      </c>
      <c r="Q22" s="158">
        <f t="shared" si="12"/>
        <v>0.48</v>
      </c>
      <c r="R22" s="158"/>
      <c r="S22" s="158" t="s">
        <v>110</v>
      </c>
      <c r="T22" s="158" t="s">
        <v>110</v>
      </c>
      <c r="U22" s="158">
        <v>0.29299999999999998</v>
      </c>
      <c r="V22" s="158">
        <f t="shared" si="13"/>
        <v>5.27</v>
      </c>
      <c r="W22" s="158"/>
      <c r="X22" s="158" t="s">
        <v>111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142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3">
        <v>12</v>
      </c>
      <c r="B23" s="174" t="s">
        <v>143</v>
      </c>
      <c r="C23" s="181" t="s">
        <v>144</v>
      </c>
      <c r="D23" s="175" t="s">
        <v>115</v>
      </c>
      <c r="E23" s="176">
        <v>7</v>
      </c>
      <c r="F23" s="177"/>
      <c r="G23" s="178">
        <f t="shared" si="7"/>
        <v>0</v>
      </c>
      <c r="H23" s="159">
        <v>0</v>
      </c>
      <c r="I23" s="158">
        <f t="shared" si="8"/>
        <v>0</v>
      </c>
      <c r="J23" s="159">
        <v>154.5</v>
      </c>
      <c r="K23" s="158">
        <f t="shared" si="9"/>
        <v>1081.5</v>
      </c>
      <c r="L23" s="158">
        <v>21</v>
      </c>
      <c r="M23" s="158">
        <f t="shared" si="10"/>
        <v>0</v>
      </c>
      <c r="N23" s="158">
        <v>0</v>
      </c>
      <c r="O23" s="158">
        <f t="shared" si="11"/>
        <v>0</v>
      </c>
      <c r="P23" s="158">
        <v>1.4919999999999999E-2</v>
      </c>
      <c r="Q23" s="158">
        <f t="shared" si="12"/>
        <v>0.1</v>
      </c>
      <c r="R23" s="158"/>
      <c r="S23" s="158" t="s">
        <v>110</v>
      </c>
      <c r="T23" s="158" t="s">
        <v>110</v>
      </c>
      <c r="U23" s="158">
        <v>0.41299999999999998</v>
      </c>
      <c r="V23" s="158">
        <f t="shared" si="13"/>
        <v>2.89</v>
      </c>
      <c r="W23" s="158"/>
      <c r="X23" s="158" t="s">
        <v>111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142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3">
        <v>13</v>
      </c>
      <c r="B24" s="174" t="s">
        <v>145</v>
      </c>
      <c r="C24" s="181" t="s">
        <v>146</v>
      </c>
      <c r="D24" s="175" t="s">
        <v>115</v>
      </c>
      <c r="E24" s="176">
        <v>23</v>
      </c>
      <c r="F24" s="177"/>
      <c r="G24" s="178">
        <f t="shared" si="7"/>
        <v>0</v>
      </c>
      <c r="H24" s="159">
        <v>0</v>
      </c>
      <c r="I24" s="158">
        <f t="shared" si="8"/>
        <v>0</v>
      </c>
      <c r="J24" s="159">
        <v>215.5</v>
      </c>
      <c r="K24" s="158">
        <f t="shared" si="9"/>
        <v>4956.5</v>
      </c>
      <c r="L24" s="158">
        <v>21</v>
      </c>
      <c r="M24" s="158">
        <f t="shared" si="10"/>
        <v>0</v>
      </c>
      <c r="N24" s="158">
        <v>0</v>
      </c>
      <c r="O24" s="158">
        <f t="shared" si="11"/>
        <v>0</v>
      </c>
      <c r="P24" s="158">
        <v>3.065E-2</v>
      </c>
      <c r="Q24" s="158">
        <f t="shared" si="12"/>
        <v>0.7</v>
      </c>
      <c r="R24" s="158"/>
      <c r="S24" s="158" t="s">
        <v>110</v>
      </c>
      <c r="T24" s="158" t="s">
        <v>110</v>
      </c>
      <c r="U24" s="158">
        <v>0.57599999999999996</v>
      </c>
      <c r="V24" s="158">
        <f t="shared" si="13"/>
        <v>13.25</v>
      </c>
      <c r="W24" s="158"/>
      <c r="X24" s="158" t="s">
        <v>111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142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3">
        <v>14</v>
      </c>
      <c r="B25" s="174" t="s">
        <v>147</v>
      </c>
      <c r="C25" s="181" t="s">
        <v>148</v>
      </c>
      <c r="D25" s="175" t="s">
        <v>149</v>
      </c>
      <c r="E25" s="176">
        <v>9</v>
      </c>
      <c r="F25" s="177"/>
      <c r="G25" s="178">
        <f t="shared" si="7"/>
        <v>0</v>
      </c>
      <c r="H25" s="159">
        <v>0</v>
      </c>
      <c r="I25" s="158">
        <f t="shared" si="8"/>
        <v>0</v>
      </c>
      <c r="J25" s="159">
        <v>116</v>
      </c>
      <c r="K25" s="158">
        <f t="shared" si="9"/>
        <v>1044</v>
      </c>
      <c r="L25" s="158">
        <v>21</v>
      </c>
      <c r="M25" s="158">
        <f t="shared" si="10"/>
        <v>0</v>
      </c>
      <c r="N25" s="158">
        <v>0</v>
      </c>
      <c r="O25" s="158">
        <f t="shared" si="11"/>
        <v>0</v>
      </c>
      <c r="P25" s="158">
        <v>3.0999999999999999E-3</v>
      </c>
      <c r="Q25" s="158">
        <f t="shared" si="12"/>
        <v>0.03</v>
      </c>
      <c r="R25" s="158"/>
      <c r="S25" s="158" t="s">
        <v>110</v>
      </c>
      <c r="T25" s="158" t="s">
        <v>110</v>
      </c>
      <c r="U25" s="158">
        <v>0.31</v>
      </c>
      <c r="V25" s="158">
        <f t="shared" si="13"/>
        <v>2.79</v>
      </c>
      <c r="W25" s="158"/>
      <c r="X25" s="158" t="s">
        <v>111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142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3">
        <v>15</v>
      </c>
      <c r="B26" s="174" t="s">
        <v>150</v>
      </c>
      <c r="C26" s="181" t="s">
        <v>151</v>
      </c>
      <c r="D26" s="175" t="s">
        <v>149</v>
      </c>
      <c r="E26" s="176">
        <v>1</v>
      </c>
      <c r="F26" s="177"/>
      <c r="G26" s="178">
        <f t="shared" si="7"/>
        <v>0</v>
      </c>
      <c r="H26" s="159">
        <v>0</v>
      </c>
      <c r="I26" s="158">
        <f t="shared" si="8"/>
        <v>0</v>
      </c>
      <c r="J26" s="159">
        <v>174</v>
      </c>
      <c r="K26" s="158">
        <f t="shared" si="9"/>
        <v>174</v>
      </c>
      <c r="L26" s="158">
        <v>21</v>
      </c>
      <c r="M26" s="158">
        <f t="shared" si="10"/>
        <v>0</v>
      </c>
      <c r="N26" s="158">
        <v>0</v>
      </c>
      <c r="O26" s="158">
        <f t="shared" si="11"/>
        <v>0</v>
      </c>
      <c r="P26" s="158">
        <v>2.5170000000000001E-2</v>
      </c>
      <c r="Q26" s="158">
        <f t="shared" si="12"/>
        <v>0.03</v>
      </c>
      <c r="R26" s="158"/>
      <c r="S26" s="158" t="s">
        <v>110</v>
      </c>
      <c r="T26" s="158" t="s">
        <v>110</v>
      </c>
      <c r="U26" s="158">
        <v>0.46500000000000002</v>
      </c>
      <c r="V26" s="158">
        <f t="shared" si="13"/>
        <v>0.47</v>
      </c>
      <c r="W26" s="158"/>
      <c r="X26" s="158" t="s">
        <v>111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142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3">
        <v>16</v>
      </c>
      <c r="B27" s="174" t="s">
        <v>152</v>
      </c>
      <c r="C27" s="181" t="s">
        <v>153</v>
      </c>
      <c r="D27" s="175" t="s">
        <v>115</v>
      </c>
      <c r="E27" s="176">
        <v>12</v>
      </c>
      <c r="F27" s="177"/>
      <c r="G27" s="178">
        <f t="shared" si="7"/>
        <v>0</v>
      </c>
      <c r="H27" s="159">
        <v>82.67</v>
      </c>
      <c r="I27" s="158">
        <f t="shared" si="8"/>
        <v>992.04</v>
      </c>
      <c r="J27" s="159">
        <v>171.83</v>
      </c>
      <c r="K27" s="158">
        <f t="shared" si="9"/>
        <v>2061.96</v>
      </c>
      <c r="L27" s="158">
        <v>21</v>
      </c>
      <c r="M27" s="158">
        <f t="shared" si="10"/>
        <v>0</v>
      </c>
      <c r="N27" s="158">
        <v>4.6999999999999999E-4</v>
      </c>
      <c r="O27" s="158">
        <f t="shared" si="11"/>
        <v>0.01</v>
      </c>
      <c r="P27" s="158">
        <v>0</v>
      </c>
      <c r="Q27" s="158">
        <f t="shared" si="12"/>
        <v>0</v>
      </c>
      <c r="R27" s="158"/>
      <c r="S27" s="158" t="s">
        <v>110</v>
      </c>
      <c r="T27" s="158" t="s">
        <v>110</v>
      </c>
      <c r="U27" s="158">
        <v>0.35899999999999999</v>
      </c>
      <c r="V27" s="158">
        <f t="shared" si="13"/>
        <v>4.3099999999999996</v>
      </c>
      <c r="W27" s="158"/>
      <c r="X27" s="158" t="s">
        <v>111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139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3">
        <v>17</v>
      </c>
      <c r="B28" s="174" t="s">
        <v>154</v>
      </c>
      <c r="C28" s="181" t="s">
        <v>155</v>
      </c>
      <c r="D28" s="175" t="s">
        <v>115</v>
      </c>
      <c r="E28" s="176">
        <v>22</v>
      </c>
      <c r="F28" s="177"/>
      <c r="G28" s="178">
        <f t="shared" si="7"/>
        <v>0</v>
      </c>
      <c r="H28" s="159">
        <v>117.16</v>
      </c>
      <c r="I28" s="158">
        <f t="shared" si="8"/>
        <v>2577.52</v>
      </c>
      <c r="J28" s="159">
        <v>216.34</v>
      </c>
      <c r="K28" s="158">
        <f t="shared" si="9"/>
        <v>4759.4799999999996</v>
      </c>
      <c r="L28" s="158">
        <v>21</v>
      </c>
      <c r="M28" s="158">
        <f t="shared" si="10"/>
        <v>0</v>
      </c>
      <c r="N28" s="158">
        <v>4.6999999999999999E-4</v>
      </c>
      <c r="O28" s="158">
        <f t="shared" si="11"/>
        <v>0.01</v>
      </c>
      <c r="P28" s="158">
        <v>0</v>
      </c>
      <c r="Q28" s="158">
        <f t="shared" si="12"/>
        <v>0</v>
      </c>
      <c r="R28" s="158"/>
      <c r="S28" s="158" t="s">
        <v>110</v>
      </c>
      <c r="T28" s="158" t="s">
        <v>110</v>
      </c>
      <c r="U28" s="158">
        <v>0.45200000000000001</v>
      </c>
      <c r="V28" s="158">
        <f t="shared" si="13"/>
        <v>9.94</v>
      </c>
      <c r="W28" s="158"/>
      <c r="X28" s="158" t="s">
        <v>111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139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3">
        <v>18</v>
      </c>
      <c r="B29" s="174" t="s">
        <v>156</v>
      </c>
      <c r="C29" s="181" t="s">
        <v>157</v>
      </c>
      <c r="D29" s="175" t="s">
        <v>115</v>
      </c>
      <c r="E29" s="176">
        <v>7</v>
      </c>
      <c r="F29" s="177"/>
      <c r="G29" s="178">
        <f t="shared" si="7"/>
        <v>0</v>
      </c>
      <c r="H29" s="159">
        <v>240.11</v>
      </c>
      <c r="I29" s="158">
        <f t="shared" si="8"/>
        <v>1680.77</v>
      </c>
      <c r="J29" s="159">
        <v>380.89</v>
      </c>
      <c r="K29" s="158">
        <f t="shared" si="9"/>
        <v>2666.23</v>
      </c>
      <c r="L29" s="158">
        <v>21</v>
      </c>
      <c r="M29" s="158">
        <f t="shared" si="10"/>
        <v>0</v>
      </c>
      <c r="N29" s="158">
        <v>1.7099999999999999E-3</v>
      </c>
      <c r="O29" s="158">
        <f t="shared" si="11"/>
        <v>0.01</v>
      </c>
      <c r="P29" s="158">
        <v>0</v>
      </c>
      <c r="Q29" s="158">
        <f t="shared" si="12"/>
        <v>0</v>
      </c>
      <c r="R29" s="158"/>
      <c r="S29" s="158" t="s">
        <v>110</v>
      </c>
      <c r="T29" s="158" t="s">
        <v>110</v>
      </c>
      <c r="U29" s="158">
        <v>0.79700000000000004</v>
      </c>
      <c r="V29" s="158">
        <f t="shared" si="13"/>
        <v>5.58</v>
      </c>
      <c r="W29" s="158"/>
      <c r="X29" s="158" t="s">
        <v>111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139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3">
        <v>19</v>
      </c>
      <c r="B30" s="174" t="s">
        <v>158</v>
      </c>
      <c r="C30" s="181" t="s">
        <v>159</v>
      </c>
      <c r="D30" s="175" t="s">
        <v>115</v>
      </c>
      <c r="E30" s="176">
        <v>12</v>
      </c>
      <c r="F30" s="177"/>
      <c r="G30" s="178">
        <f t="shared" si="7"/>
        <v>0</v>
      </c>
      <c r="H30" s="159">
        <v>271.27</v>
      </c>
      <c r="I30" s="158">
        <f t="shared" si="8"/>
        <v>3255.24</v>
      </c>
      <c r="J30" s="159">
        <v>380.73</v>
      </c>
      <c r="K30" s="158">
        <f t="shared" si="9"/>
        <v>4568.76</v>
      </c>
      <c r="L30" s="158">
        <v>21</v>
      </c>
      <c r="M30" s="158">
        <f t="shared" si="10"/>
        <v>0</v>
      </c>
      <c r="N30" s="158">
        <v>1.8500000000000001E-3</v>
      </c>
      <c r="O30" s="158">
        <f t="shared" si="11"/>
        <v>0.02</v>
      </c>
      <c r="P30" s="158">
        <v>0</v>
      </c>
      <c r="Q30" s="158">
        <f t="shared" si="12"/>
        <v>0</v>
      </c>
      <c r="R30" s="158"/>
      <c r="S30" s="158" t="s">
        <v>110</v>
      </c>
      <c r="T30" s="158" t="s">
        <v>110</v>
      </c>
      <c r="U30" s="158">
        <v>0.79669999999999996</v>
      </c>
      <c r="V30" s="158">
        <f t="shared" si="13"/>
        <v>9.56</v>
      </c>
      <c r="W30" s="158"/>
      <c r="X30" s="158" t="s">
        <v>111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142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3">
        <v>20</v>
      </c>
      <c r="B31" s="174" t="s">
        <v>160</v>
      </c>
      <c r="C31" s="181" t="s">
        <v>161</v>
      </c>
      <c r="D31" s="175" t="s">
        <v>115</v>
      </c>
      <c r="E31" s="176">
        <v>7.5</v>
      </c>
      <c r="F31" s="177"/>
      <c r="G31" s="178">
        <f t="shared" si="7"/>
        <v>0</v>
      </c>
      <c r="H31" s="159">
        <v>360.09</v>
      </c>
      <c r="I31" s="158">
        <f t="shared" si="8"/>
        <v>2700.68</v>
      </c>
      <c r="J31" s="159">
        <v>382.91</v>
      </c>
      <c r="K31" s="158">
        <f t="shared" si="9"/>
        <v>2871.83</v>
      </c>
      <c r="L31" s="158">
        <v>21</v>
      </c>
      <c r="M31" s="158">
        <f t="shared" si="10"/>
        <v>0</v>
      </c>
      <c r="N31" s="158">
        <v>2.5200000000000001E-3</v>
      </c>
      <c r="O31" s="158">
        <f t="shared" si="11"/>
        <v>0.02</v>
      </c>
      <c r="P31" s="158">
        <v>0</v>
      </c>
      <c r="Q31" s="158">
        <f t="shared" si="12"/>
        <v>0</v>
      </c>
      <c r="R31" s="158"/>
      <c r="S31" s="158" t="s">
        <v>110</v>
      </c>
      <c r="T31" s="158" t="s">
        <v>110</v>
      </c>
      <c r="U31" s="158">
        <v>0.8</v>
      </c>
      <c r="V31" s="158">
        <f t="shared" si="13"/>
        <v>6</v>
      </c>
      <c r="W31" s="158"/>
      <c r="X31" s="158" t="s">
        <v>111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139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3">
        <v>21</v>
      </c>
      <c r="B32" s="174" t="s">
        <v>162</v>
      </c>
      <c r="C32" s="181" t="s">
        <v>163</v>
      </c>
      <c r="D32" s="175" t="s">
        <v>115</v>
      </c>
      <c r="E32" s="176">
        <v>6.5</v>
      </c>
      <c r="F32" s="177"/>
      <c r="G32" s="178">
        <f t="shared" si="7"/>
        <v>0</v>
      </c>
      <c r="H32" s="159">
        <v>437.75</v>
      </c>
      <c r="I32" s="158">
        <f t="shared" si="8"/>
        <v>2845.38</v>
      </c>
      <c r="J32" s="159">
        <v>263.25</v>
      </c>
      <c r="K32" s="158">
        <f t="shared" si="9"/>
        <v>1711.13</v>
      </c>
      <c r="L32" s="158">
        <v>21</v>
      </c>
      <c r="M32" s="158">
        <f t="shared" si="10"/>
        <v>0</v>
      </c>
      <c r="N32" s="158">
        <v>3.5699999999999998E-3</v>
      </c>
      <c r="O32" s="158">
        <f t="shared" si="11"/>
        <v>0.02</v>
      </c>
      <c r="P32" s="158">
        <v>0</v>
      </c>
      <c r="Q32" s="158">
        <f t="shared" si="12"/>
        <v>0</v>
      </c>
      <c r="R32" s="158"/>
      <c r="S32" s="158" t="s">
        <v>110</v>
      </c>
      <c r="T32" s="158" t="s">
        <v>110</v>
      </c>
      <c r="U32" s="158">
        <v>0.55000000000000004</v>
      </c>
      <c r="V32" s="158">
        <f t="shared" si="13"/>
        <v>3.58</v>
      </c>
      <c r="W32" s="158"/>
      <c r="X32" s="158" t="s">
        <v>111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139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3">
        <v>22</v>
      </c>
      <c r="B33" s="174" t="s">
        <v>164</v>
      </c>
      <c r="C33" s="181" t="s">
        <v>165</v>
      </c>
      <c r="D33" s="175" t="s">
        <v>115</v>
      </c>
      <c r="E33" s="176">
        <v>3.5</v>
      </c>
      <c r="F33" s="177"/>
      <c r="G33" s="178">
        <f t="shared" si="7"/>
        <v>0</v>
      </c>
      <c r="H33" s="159">
        <v>467.82</v>
      </c>
      <c r="I33" s="158">
        <f t="shared" si="8"/>
        <v>1637.37</v>
      </c>
      <c r="J33" s="159">
        <v>287.18</v>
      </c>
      <c r="K33" s="158">
        <f t="shared" si="9"/>
        <v>1005.13</v>
      </c>
      <c r="L33" s="158">
        <v>21</v>
      </c>
      <c r="M33" s="158">
        <f t="shared" si="10"/>
        <v>0</v>
      </c>
      <c r="N33" s="158">
        <v>3.5699999999999998E-3</v>
      </c>
      <c r="O33" s="158">
        <f t="shared" si="11"/>
        <v>0.01</v>
      </c>
      <c r="P33" s="158">
        <v>0</v>
      </c>
      <c r="Q33" s="158">
        <f t="shared" si="12"/>
        <v>0</v>
      </c>
      <c r="R33" s="158"/>
      <c r="S33" s="158" t="s">
        <v>110</v>
      </c>
      <c r="T33" s="158" t="s">
        <v>110</v>
      </c>
      <c r="U33" s="158">
        <v>0.6</v>
      </c>
      <c r="V33" s="158">
        <f t="shared" si="13"/>
        <v>2.1</v>
      </c>
      <c r="W33" s="158"/>
      <c r="X33" s="158" t="s">
        <v>111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139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3">
        <v>23</v>
      </c>
      <c r="B34" s="174" t="s">
        <v>166</v>
      </c>
      <c r="C34" s="181" t="s">
        <v>167</v>
      </c>
      <c r="D34" s="175" t="s">
        <v>149</v>
      </c>
      <c r="E34" s="176">
        <v>1</v>
      </c>
      <c r="F34" s="177"/>
      <c r="G34" s="178">
        <f t="shared" si="7"/>
        <v>0</v>
      </c>
      <c r="H34" s="159">
        <v>7196.91</v>
      </c>
      <c r="I34" s="158">
        <f t="shared" si="8"/>
        <v>7196.91</v>
      </c>
      <c r="J34" s="159">
        <v>683.09</v>
      </c>
      <c r="K34" s="158">
        <f t="shared" si="9"/>
        <v>683.09</v>
      </c>
      <c r="L34" s="158">
        <v>21</v>
      </c>
      <c r="M34" s="158">
        <f t="shared" si="10"/>
        <v>0</v>
      </c>
      <c r="N34" s="158">
        <v>7.9659999999999995E-2</v>
      </c>
      <c r="O34" s="158">
        <f t="shared" si="11"/>
        <v>0.08</v>
      </c>
      <c r="P34" s="158">
        <v>0</v>
      </c>
      <c r="Q34" s="158">
        <f t="shared" si="12"/>
        <v>0</v>
      </c>
      <c r="R34" s="158"/>
      <c r="S34" s="158" t="s">
        <v>110</v>
      </c>
      <c r="T34" s="158" t="s">
        <v>110</v>
      </c>
      <c r="U34" s="158">
        <v>1.508</v>
      </c>
      <c r="V34" s="158">
        <f t="shared" si="13"/>
        <v>1.51</v>
      </c>
      <c r="W34" s="158"/>
      <c r="X34" s="158" t="s">
        <v>111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139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3">
        <v>24</v>
      </c>
      <c r="B35" s="174" t="s">
        <v>168</v>
      </c>
      <c r="C35" s="181" t="s">
        <v>169</v>
      </c>
      <c r="D35" s="175" t="s">
        <v>149</v>
      </c>
      <c r="E35" s="176">
        <v>4</v>
      </c>
      <c r="F35" s="177"/>
      <c r="G35" s="178">
        <f t="shared" si="7"/>
        <v>0</v>
      </c>
      <c r="H35" s="159">
        <v>0</v>
      </c>
      <c r="I35" s="158">
        <f t="shared" si="8"/>
        <v>0</v>
      </c>
      <c r="J35" s="159">
        <v>18471</v>
      </c>
      <c r="K35" s="158">
        <f t="shared" si="9"/>
        <v>73884</v>
      </c>
      <c r="L35" s="158">
        <v>21</v>
      </c>
      <c r="M35" s="158">
        <f t="shared" si="10"/>
        <v>0</v>
      </c>
      <c r="N35" s="158">
        <v>0</v>
      </c>
      <c r="O35" s="158">
        <f t="shared" si="11"/>
        <v>0</v>
      </c>
      <c r="P35" s="158">
        <v>0</v>
      </c>
      <c r="Q35" s="158">
        <f t="shared" si="12"/>
        <v>0</v>
      </c>
      <c r="R35" s="158"/>
      <c r="S35" s="158" t="s">
        <v>131</v>
      </c>
      <c r="T35" s="158" t="s">
        <v>132</v>
      </c>
      <c r="U35" s="158">
        <v>0</v>
      </c>
      <c r="V35" s="158">
        <f t="shared" si="13"/>
        <v>0</v>
      </c>
      <c r="W35" s="158"/>
      <c r="X35" s="158" t="s">
        <v>111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142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3">
        <v>25</v>
      </c>
      <c r="B36" s="174" t="s">
        <v>170</v>
      </c>
      <c r="C36" s="181" t="s">
        <v>171</v>
      </c>
      <c r="D36" s="175" t="s">
        <v>149</v>
      </c>
      <c r="E36" s="176">
        <v>13</v>
      </c>
      <c r="F36" s="177"/>
      <c r="G36" s="178">
        <f t="shared" si="7"/>
        <v>0</v>
      </c>
      <c r="H36" s="159">
        <v>0</v>
      </c>
      <c r="I36" s="158">
        <f t="shared" si="8"/>
        <v>0</v>
      </c>
      <c r="J36" s="159">
        <v>75.2</v>
      </c>
      <c r="K36" s="158">
        <f t="shared" si="9"/>
        <v>977.6</v>
      </c>
      <c r="L36" s="158">
        <v>21</v>
      </c>
      <c r="M36" s="158">
        <f t="shared" si="10"/>
        <v>0</v>
      </c>
      <c r="N36" s="158">
        <v>0</v>
      </c>
      <c r="O36" s="158">
        <f t="shared" si="11"/>
        <v>0</v>
      </c>
      <c r="P36" s="158">
        <v>0</v>
      </c>
      <c r="Q36" s="158">
        <f t="shared" si="12"/>
        <v>0</v>
      </c>
      <c r="R36" s="158"/>
      <c r="S36" s="158" t="s">
        <v>110</v>
      </c>
      <c r="T36" s="158" t="s">
        <v>110</v>
      </c>
      <c r="U36" s="158">
        <v>0.157</v>
      </c>
      <c r="V36" s="158">
        <f t="shared" si="13"/>
        <v>2.04</v>
      </c>
      <c r="W36" s="158"/>
      <c r="X36" s="158" t="s">
        <v>111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139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3">
        <v>26</v>
      </c>
      <c r="B37" s="174" t="s">
        <v>172</v>
      </c>
      <c r="C37" s="181" t="s">
        <v>173</v>
      </c>
      <c r="D37" s="175" t="s">
        <v>149</v>
      </c>
      <c r="E37" s="176">
        <v>7</v>
      </c>
      <c r="F37" s="177"/>
      <c r="G37" s="178">
        <f t="shared" si="7"/>
        <v>0</v>
      </c>
      <c r="H37" s="159">
        <v>0</v>
      </c>
      <c r="I37" s="158">
        <f t="shared" si="8"/>
        <v>0</v>
      </c>
      <c r="J37" s="159">
        <v>83.3</v>
      </c>
      <c r="K37" s="158">
        <f t="shared" si="9"/>
        <v>583.1</v>
      </c>
      <c r="L37" s="158">
        <v>21</v>
      </c>
      <c r="M37" s="158">
        <f t="shared" si="10"/>
        <v>0</v>
      </c>
      <c r="N37" s="158">
        <v>0</v>
      </c>
      <c r="O37" s="158">
        <f t="shared" si="11"/>
        <v>0</v>
      </c>
      <c r="P37" s="158">
        <v>0</v>
      </c>
      <c r="Q37" s="158">
        <f t="shared" si="12"/>
        <v>0</v>
      </c>
      <c r="R37" s="158"/>
      <c r="S37" s="158" t="s">
        <v>110</v>
      </c>
      <c r="T37" s="158" t="s">
        <v>110</v>
      </c>
      <c r="U37" s="158">
        <v>0.17399999999999999</v>
      </c>
      <c r="V37" s="158">
        <f t="shared" si="13"/>
        <v>1.22</v>
      </c>
      <c r="W37" s="158"/>
      <c r="X37" s="158" t="s">
        <v>111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139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3">
        <v>27</v>
      </c>
      <c r="B38" s="174" t="s">
        <v>174</v>
      </c>
      <c r="C38" s="181" t="s">
        <v>175</v>
      </c>
      <c r="D38" s="175" t="s">
        <v>149</v>
      </c>
      <c r="E38" s="176">
        <v>8</v>
      </c>
      <c r="F38" s="177"/>
      <c r="G38" s="178">
        <f t="shared" si="7"/>
        <v>0</v>
      </c>
      <c r="H38" s="159">
        <v>0</v>
      </c>
      <c r="I38" s="158">
        <f t="shared" si="8"/>
        <v>0</v>
      </c>
      <c r="J38" s="159">
        <v>124</v>
      </c>
      <c r="K38" s="158">
        <f t="shared" si="9"/>
        <v>992</v>
      </c>
      <c r="L38" s="158">
        <v>21</v>
      </c>
      <c r="M38" s="158">
        <f t="shared" si="10"/>
        <v>0</v>
      </c>
      <c r="N38" s="158">
        <v>0</v>
      </c>
      <c r="O38" s="158">
        <f t="shared" si="11"/>
        <v>0</v>
      </c>
      <c r="P38" s="158">
        <v>0</v>
      </c>
      <c r="Q38" s="158">
        <f t="shared" si="12"/>
        <v>0</v>
      </c>
      <c r="R38" s="158"/>
      <c r="S38" s="158" t="s">
        <v>110</v>
      </c>
      <c r="T38" s="158" t="s">
        <v>110</v>
      </c>
      <c r="U38" s="158">
        <v>0.25900000000000001</v>
      </c>
      <c r="V38" s="158">
        <f t="shared" si="13"/>
        <v>2.0699999999999998</v>
      </c>
      <c r="W38" s="158"/>
      <c r="X38" s="158" t="s">
        <v>111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139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3">
        <v>28</v>
      </c>
      <c r="B39" s="174" t="s">
        <v>176</v>
      </c>
      <c r="C39" s="181" t="s">
        <v>177</v>
      </c>
      <c r="D39" s="175" t="s">
        <v>120</v>
      </c>
      <c r="E39" s="176">
        <v>1.46</v>
      </c>
      <c r="F39" s="177"/>
      <c r="G39" s="178">
        <f t="shared" si="7"/>
        <v>0</v>
      </c>
      <c r="H39" s="159">
        <v>0</v>
      </c>
      <c r="I39" s="158">
        <f t="shared" si="8"/>
        <v>0</v>
      </c>
      <c r="J39" s="159">
        <v>1604</v>
      </c>
      <c r="K39" s="158">
        <f t="shared" si="9"/>
        <v>2341.84</v>
      </c>
      <c r="L39" s="158">
        <v>21</v>
      </c>
      <c r="M39" s="158">
        <f t="shared" si="10"/>
        <v>0</v>
      </c>
      <c r="N39" s="158">
        <v>0</v>
      </c>
      <c r="O39" s="158">
        <f t="shared" si="11"/>
        <v>0</v>
      </c>
      <c r="P39" s="158">
        <v>0</v>
      </c>
      <c r="Q39" s="158">
        <f t="shared" si="12"/>
        <v>0</v>
      </c>
      <c r="R39" s="158"/>
      <c r="S39" s="158" t="s">
        <v>110</v>
      </c>
      <c r="T39" s="158" t="s">
        <v>110</v>
      </c>
      <c r="U39" s="158">
        <v>3.379</v>
      </c>
      <c r="V39" s="158">
        <f t="shared" si="13"/>
        <v>4.93</v>
      </c>
      <c r="W39" s="158"/>
      <c r="X39" s="158" t="s">
        <v>111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142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3">
        <v>29</v>
      </c>
      <c r="B40" s="174" t="s">
        <v>178</v>
      </c>
      <c r="C40" s="181" t="s">
        <v>179</v>
      </c>
      <c r="D40" s="175" t="s">
        <v>120</v>
      </c>
      <c r="E40" s="176">
        <v>0.18440999999999999</v>
      </c>
      <c r="F40" s="177"/>
      <c r="G40" s="178">
        <f t="shared" si="7"/>
        <v>0</v>
      </c>
      <c r="H40" s="159">
        <v>0</v>
      </c>
      <c r="I40" s="158">
        <f t="shared" si="8"/>
        <v>0</v>
      </c>
      <c r="J40" s="159">
        <v>667</v>
      </c>
      <c r="K40" s="158">
        <f t="shared" si="9"/>
        <v>123</v>
      </c>
      <c r="L40" s="158">
        <v>21</v>
      </c>
      <c r="M40" s="158">
        <f t="shared" si="10"/>
        <v>0</v>
      </c>
      <c r="N40" s="158">
        <v>0</v>
      </c>
      <c r="O40" s="158">
        <f t="shared" si="11"/>
        <v>0</v>
      </c>
      <c r="P40" s="158">
        <v>0</v>
      </c>
      <c r="Q40" s="158">
        <f t="shared" si="12"/>
        <v>0</v>
      </c>
      <c r="R40" s="158"/>
      <c r="S40" s="158" t="s">
        <v>110</v>
      </c>
      <c r="T40" s="158" t="s">
        <v>110</v>
      </c>
      <c r="U40" s="158">
        <v>1.47</v>
      </c>
      <c r="V40" s="158">
        <f t="shared" si="13"/>
        <v>0.27</v>
      </c>
      <c r="W40" s="158"/>
      <c r="X40" s="158" t="s">
        <v>135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136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1" t="s">
        <v>105</v>
      </c>
      <c r="B41" s="162" t="s">
        <v>72</v>
      </c>
      <c r="C41" s="180" t="s">
        <v>73</v>
      </c>
      <c r="D41" s="163"/>
      <c r="E41" s="164"/>
      <c r="F41" s="165"/>
      <c r="G41" s="166">
        <f>SUMIF(AG42:AG66,"&lt;&gt;NOR",G42:G66)</f>
        <v>0</v>
      </c>
      <c r="H41" s="160"/>
      <c r="I41" s="160">
        <f>SUM(I42:I66)</f>
        <v>44008.869999999995</v>
      </c>
      <c r="J41" s="160"/>
      <c r="K41" s="160">
        <f>SUM(K42:K66)</f>
        <v>100828.59</v>
      </c>
      <c r="L41" s="160"/>
      <c r="M41" s="160">
        <f>SUM(M42:M66)</f>
        <v>0</v>
      </c>
      <c r="N41" s="160"/>
      <c r="O41" s="160">
        <f>SUM(O42:O66)</f>
        <v>0.97</v>
      </c>
      <c r="P41" s="160"/>
      <c r="Q41" s="160">
        <f>SUM(Q42:Q66)</f>
        <v>0.71000000000000008</v>
      </c>
      <c r="R41" s="160"/>
      <c r="S41" s="160"/>
      <c r="T41" s="160"/>
      <c r="U41" s="160"/>
      <c r="V41" s="160">
        <f>SUM(V42:V66)</f>
        <v>229.51</v>
      </c>
      <c r="W41" s="160"/>
      <c r="X41" s="160"/>
      <c r="AG41" t="s">
        <v>106</v>
      </c>
    </row>
    <row r="42" spans="1:60" outlineLevel="1" x14ac:dyDescent="0.2">
      <c r="A42" s="173">
        <v>30</v>
      </c>
      <c r="B42" s="174" t="s">
        <v>180</v>
      </c>
      <c r="C42" s="181" t="s">
        <v>181</v>
      </c>
      <c r="D42" s="175" t="s">
        <v>115</v>
      </c>
      <c r="E42" s="176">
        <v>130</v>
      </c>
      <c r="F42" s="177"/>
      <c r="G42" s="178">
        <f t="shared" ref="G42:G66" si="14">ROUND(E42*F42,2)</f>
        <v>0</v>
      </c>
      <c r="H42" s="159">
        <v>0</v>
      </c>
      <c r="I42" s="158">
        <f t="shared" ref="I42:I66" si="15">ROUND(E42*H42,2)</f>
        <v>0</v>
      </c>
      <c r="J42" s="159">
        <v>64.8</v>
      </c>
      <c r="K42" s="158">
        <f t="shared" ref="K42:K66" si="16">ROUND(E42*J42,2)</f>
        <v>8424</v>
      </c>
      <c r="L42" s="158">
        <v>21</v>
      </c>
      <c r="M42" s="158">
        <f t="shared" ref="M42:M66" si="17">G42*(1+L42/100)</f>
        <v>0</v>
      </c>
      <c r="N42" s="158">
        <v>0</v>
      </c>
      <c r="O42" s="158">
        <f t="shared" ref="O42:O66" si="18">ROUND(E42*N42,2)</f>
        <v>0</v>
      </c>
      <c r="P42" s="158">
        <v>2.1299999999999999E-3</v>
      </c>
      <c r="Q42" s="158">
        <f t="shared" ref="Q42:Q66" si="19">ROUND(E42*P42,2)</f>
        <v>0.28000000000000003</v>
      </c>
      <c r="R42" s="158"/>
      <c r="S42" s="158" t="s">
        <v>110</v>
      </c>
      <c r="T42" s="158" t="s">
        <v>110</v>
      </c>
      <c r="U42" s="158">
        <v>0.17299999999999999</v>
      </c>
      <c r="V42" s="158">
        <f t="shared" ref="V42:V66" si="20">ROUND(E42*U42,2)</f>
        <v>22.49</v>
      </c>
      <c r="W42" s="158"/>
      <c r="X42" s="158" t="s">
        <v>111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139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3">
        <v>31</v>
      </c>
      <c r="B43" s="174" t="s">
        <v>182</v>
      </c>
      <c r="C43" s="181" t="s">
        <v>183</v>
      </c>
      <c r="D43" s="175" t="s">
        <v>115</v>
      </c>
      <c r="E43" s="176">
        <v>80</v>
      </c>
      <c r="F43" s="177"/>
      <c r="G43" s="178">
        <f t="shared" si="14"/>
        <v>0</v>
      </c>
      <c r="H43" s="159">
        <v>0</v>
      </c>
      <c r="I43" s="158">
        <f t="shared" si="15"/>
        <v>0</v>
      </c>
      <c r="J43" s="159">
        <v>76.3</v>
      </c>
      <c r="K43" s="158">
        <f t="shared" si="16"/>
        <v>6104</v>
      </c>
      <c r="L43" s="158">
        <v>21</v>
      </c>
      <c r="M43" s="158">
        <f t="shared" si="17"/>
        <v>0</v>
      </c>
      <c r="N43" s="158">
        <v>0</v>
      </c>
      <c r="O43" s="158">
        <f t="shared" si="18"/>
        <v>0</v>
      </c>
      <c r="P43" s="158">
        <v>4.9699999999999996E-3</v>
      </c>
      <c r="Q43" s="158">
        <f t="shared" si="19"/>
        <v>0.4</v>
      </c>
      <c r="R43" s="158"/>
      <c r="S43" s="158" t="s">
        <v>110</v>
      </c>
      <c r="T43" s="158" t="s">
        <v>110</v>
      </c>
      <c r="U43" s="158">
        <v>0.20399999999999999</v>
      </c>
      <c r="V43" s="158">
        <f t="shared" si="20"/>
        <v>16.32</v>
      </c>
      <c r="W43" s="158"/>
      <c r="X43" s="158" t="s">
        <v>111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142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3">
        <v>32</v>
      </c>
      <c r="B44" s="174" t="s">
        <v>184</v>
      </c>
      <c r="C44" s="181" t="s">
        <v>185</v>
      </c>
      <c r="D44" s="175" t="s">
        <v>149</v>
      </c>
      <c r="E44" s="176">
        <v>14</v>
      </c>
      <c r="F44" s="177"/>
      <c r="G44" s="178">
        <f t="shared" si="14"/>
        <v>0</v>
      </c>
      <c r="H44" s="159">
        <v>0</v>
      </c>
      <c r="I44" s="158">
        <f t="shared" si="15"/>
        <v>0</v>
      </c>
      <c r="J44" s="159">
        <v>26.9</v>
      </c>
      <c r="K44" s="158">
        <f t="shared" si="16"/>
        <v>376.6</v>
      </c>
      <c r="L44" s="158">
        <v>21</v>
      </c>
      <c r="M44" s="158">
        <f t="shared" si="17"/>
        <v>0</v>
      </c>
      <c r="N44" s="158">
        <v>0</v>
      </c>
      <c r="O44" s="158">
        <f t="shared" si="18"/>
        <v>0</v>
      </c>
      <c r="P44" s="158">
        <v>1.23E-3</v>
      </c>
      <c r="Q44" s="158">
        <f t="shared" si="19"/>
        <v>0.02</v>
      </c>
      <c r="R44" s="158"/>
      <c r="S44" s="158" t="s">
        <v>110</v>
      </c>
      <c r="T44" s="158" t="s">
        <v>110</v>
      </c>
      <c r="U44" s="158">
        <v>7.1999999999999995E-2</v>
      </c>
      <c r="V44" s="158">
        <f t="shared" si="20"/>
        <v>1.01</v>
      </c>
      <c r="W44" s="158"/>
      <c r="X44" s="158" t="s">
        <v>111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142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3">
        <v>33</v>
      </c>
      <c r="B45" s="174" t="s">
        <v>186</v>
      </c>
      <c r="C45" s="181" t="s">
        <v>187</v>
      </c>
      <c r="D45" s="175" t="s">
        <v>149</v>
      </c>
      <c r="E45" s="176">
        <v>4</v>
      </c>
      <c r="F45" s="177"/>
      <c r="G45" s="178">
        <f t="shared" si="14"/>
        <v>0</v>
      </c>
      <c r="H45" s="159">
        <v>0</v>
      </c>
      <c r="I45" s="158">
        <f t="shared" si="15"/>
        <v>0</v>
      </c>
      <c r="J45" s="159">
        <v>38.6</v>
      </c>
      <c r="K45" s="158">
        <f t="shared" si="16"/>
        <v>154.4</v>
      </c>
      <c r="L45" s="158">
        <v>21</v>
      </c>
      <c r="M45" s="158">
        <f t="shared" si="17"/>
        <v>0</v>
      </c>
      <c r="N45" s="158">
        <v>0</v>
      </c>
      <c r="O45" s="158">
        <f t="shared" si="18"/>
        <v>0</v>
      </c>
      <c r="P45" s="158">
        <v>1.4599999999999999E-3</v>
      </c>
      <c r="Q45" s="158">
        <f t="shared" si="19"/>
        <v>0.01</v>
      </c>
      <c r="R45" s="158"/>
      <c r="S45" s="158" t="s">
        <v>110</v>
      </c>
      <c r="T45" s="158" t="s">
        <v>110</v>
      </c>
      <c r="U45" s="158">
        <v>0.10299999999999999</v>
      </c>
      <c r="V45" s="158">
        <f t="shared" si="20"/>
        <v>0.41</v>
      </c>
      <c r="W45" s="158"/>
      <c r="X45" s="158" t="s">
        <v>111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142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3">
        <v>34</v>
      </c>
      <c r="B46" s="174" t="s">
        <v>188</v>
      </c>
      <c r="C46" s="181" t="s">
        <v>189</v>
      </c>
      <c r="D46" s="175" t="s">
        <v>115</v>
      </c>
      <c r="E46" s="176">
        <v>118</v>
      </c>
      <c r="F46" s="177"/>
      <c r="G46" s="178">
        <f t="shared" si="14"/>
        <v>0</v>
      </c>
      <c r="H46" s="159">
        <v>74.63</v>
      </c>
      <c r="I46" s="158">
        <f t="shared" si="15"/>
        <v>8806.34</v>
      </c>
      <c r="J46" s="159">
        <v>244.37</v>
      </c>
      <c r="K46" s="158">
        <f t="shared" si="16"/>
        <v>28835.66</v>
      </c>
      <c r="L46" s="158">
        <v>21</v>
      </c>
      <c r="M46" s="158">
        <f t="shared" si="17"/>
        <v>0</v>
      </c>
      <c r="N46" s="158">
        <v>4.0099999999999997E-3</v>
      </c>
      <c r="O46" s="158">
        <f t="shared" si="18"/>
        <v>0.47</v>
      </c>
      <c r="P46" s="158">
        <v>0</v>
      </c>
      <c r="Q46" s="158">
        <f t="shared" si="19"/>
        <v>0</v>
      </c>
      <c r="R46" s="158"/>
      <c r="S46" s="158" t="s">
        <v>110</v>
      </c>
      <c r="T46" s="158" t="s">
        <v>110</v>
      </c>
      <c r="U46" s="158">
        <v>0.54290000000000005</v>
      </c>
      <c r="V46" s="158">
        <f t="shared" si="20"/>
        <v>64.06</v>
      </c>
      <c r="W46" s="158"/>
      <c r="X46" s="158" t="s">
        <v>111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139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3">
        <v>35</v>
      </c>
      <c r="B47" s="174" t="s">
        <v>190</v>
      </c>
      <c r="C47" s="181" t="s">
        <v>191</v>
      </c>
      <c r="D47" s="175" t="s">
        <v>115</v>
      </c>
      <c r="E47" s="176">
        <v>13</v>
      </c>
      <c r="F47" s="177"/>
      <c r="G47" s="178">
        <f t="shared" si="14"/>
        <v>0</v>
      </c>
      <c r="H47" s="159">
        <v>101.44</v>
      </c>
      <c r="I47" s="158">
        <f t="shared" si="15"/>
        <v>1318.72</v>
      </c>
      <c r="J47" s="159">
        <v>286.06</v>
      </c>
      <c r="K47" s="158">
        <f t="shared" si="16"/>
        <v>3718.78</v>
      </c>
      <c r="L47" s="158">
        <v>21</v>
      </c>
      <c r="M47" s="158">
        <f t="shared" si="17"/>
        <v>0</v>
      </c>
      <c r="N47" s="158">
        <v>5.2199999999999998E-3</v>
      </c>
      <c r="O47" s="158">
        <f t="shared" si="18"/>
        <v>7.0000000000000007E-2</v>
      </c>
      <c r="P47" s="158">
        <v>0</v>
      </c>
      <c r="Q47" s="158">
        <f t="shared" si="19"/>
        <v>0</v>
      </c>
      <c r="R47" s="158"/>
      <c r="S47" s="158" t="s">
        <v>110</v>
      </c>
      <c r="T47" s="158" t="s">
        <v>110</v>
      </c>
      <c r="U47" s="158">
        <v>0.63429999999999997</v>
      </c>
      <c r="V47" s="158">
        <f t="shared" si="20"/>
        <v>8.25</v>
      </c>
      <c r="W47" s="158"/>
      <c r="X47" s="158" t="s">
        <v>111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139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3">
        <v>36</v>
      </c>
      <c r="B48" s="174" t="s">
        <v>192</v>
      </c>
      <c r="C48" s="181" t="s">
        <v>193</v>
      </c>
      <c r="D48" s="175" t="s">
        <v>115</v>
      </c>
      <c r="E48" s="176">
        <v>43</v>
      </c>
      <c r="F48" s="177"/>
      <c r="G48" s="178">
        <f t="shared" si="14"/>
        <v>0</v>
      </c>
      <c r="H48" s="159">
        <v>160.54</v>
      </c>
      <c r="I48" s="158">
        <f t="shared" si="15"/>
        <v>6903.22</v>
      </c>
      <c r="J48" s="159">
        <v>309.95999999999998</v>
      </c>
      <c r="K48" s="158">
        <f t="shared" si="16"/>
        <v>13328.28</v>
      </c>
      <c r="L48" s="158">
        <v>21</v>
      </c>
      <c r="M48" s="158">
        <f t="shared" si="17"/>
        <v>0</v>
      </c>
      <c r="N48" s="158">
        <v>5.2199999999999998E-3</v>
      </c>
      <c r="O48" s="158">
        <f t="shared" si="18"/>
        <v>0.22</v>
      </c>
      <c r="P48" s="158">
        <v>0</v>
      </c>
      <c r="Q48" s="158">
        <f t="shared" si="19"/>
        <v>0</v>
      </c>
      <c r="R48" s="158"/>
      <c r="S48" s="158" t="s">
        <v>110</v>
      </c>
      <c r="T48" s="158" t="s">
        <v>110</v>
      </c>
      <c r="U48" s="158">
        <v>0.68279999999999996</v>
      </c>
      <c r="V48" s="158">
        <f t="shared" si="20"/>
        <v>29.36</v>
      </c>
      <c r="W48" s="158"/>
      <c r="X48" s="158" t="s">
        <v>111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139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3">
        <v>37</v>
      </c>
      <c r="B49" s="174" t="s">
        <v>194</v>
      </c>
      <c r="C49" s="181" t="s">
        <v>195</v>
      </c>
      <c r="D49" s="175" t="s">
        <v>115</v>
      </c>
      <c r="E49" s="176">
        <v>39</v>
      </c>
      <c r="F49" s="177"/>
      <c r="G49" s="178">
        <f t="shared" si="14"/>
        <v>0</v>
      </c>
      <c r="H49" s="159">
        <v>296.57</v>
      </c>
      <c r="I49" s="158">
        <f t="shared" si="15"/>
        <v>11566.23</v>
      </c>
      <c r="J49" s="159">
        <v>348.43</v>
      </c>
      <c r="K49" s="158">
        <f t="shared" si="16"/>
        <v>13588.77</v>
      </c>
      <c r="L49" s="158">
        <v>21</v>
      </c>
      <c r="M49" s="158">
        <f t="shared" si="17"/>
        <v>0</v>
      </c>
      <c r="N49" s="158">
        <v>5.2199999999999998E-3</v>
      </c>
      <c r="O49" s="158">
        <f t="shared" si="18"/>
        <v>0.2</v>
      </c>
      <c r="P49" s="158">
        <v>0</v>
      </c>
      <c r="Q49" s="158">
        <f t="shared" si="19"/>
        <v>0</v>
      </c>
      <c r="R49" s="158"/>
      <c r="S49" s="158" t="s">
        <v>110</v>
      </c>
      <c r="T49" s="158" t="s">
        <v>110</v>
      </c>
      <c r="U49" s="158">
        <v>0.75470000000000004</v>
      </c>
      <c r="V49" s="158">
        <f t="shared" si="20"/>
        <v>29.43</v>
      </c>
      <c r="W49" s="158"/>
      <c r="X49" s="158" t="s">
        <v>111</v>
      </c>
      <c r="Y49" s="151"/>
      <c r="Z49" s="151"/>
      <c r="AA49" s="151"/>
      <c r="AB49" s="151"/>
      <c r="AC49" s="151"/>
      <c r="AD49" s="151"/>
      <c r="AE49" s="151"/>
      <c r="AF49" s="151"/>
      <c r="AG49" s="151" t="s">
        <v>139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73">
        <v>38</v>
      </c>
      <c r="B50" s="174" t="s">
        <v>196</v>
      </c>
      <c r="C50" s="181" t="s">
        <v>197</v>
      </c>
      <c r="D50" s="175" t="s">
        <v>115</v>
      </c>
      <c r="E50" s="176">
        <v>14</v>
      </c>
      <c r="F50" s="177"/>
      <c r="G50" s="178">
        <f t="shared" si="14"/>
        <v>0</v>
      </c>
      <c r="H50" s="159">
        <v>14.46</v>
      </c>
      <c r="I50" s="158">
        <f t="shared" si="15"/>
        <v>202.44</v>
      </c>
      <c r="J50" s="159">
        <v>58.74</v>
      </c>
      <c r="K50" s="158">
        <f t="shared" si="16"/>
        <v>822.36</v>
      </c>
      <c r="L50" s="158">
        <v>21</v>
      </c>
      <c r="M50" s="158">
        <f t="shared" si="17"/>
        <v>0</v>
      </c>
      <c r="N50" s="158">
        <v>1.0000000000000001E-5</v>
      </c>
      <c r="O50" s="158">
        <f t="shared" si="18"/>
        <v>0</v>
      </c>
      <c r="P50" s="158">
        <v>0</v>
      </c>
      <c r="Q50" s="158">
        <f t="shared" si="19"/>
        <v>0</v>
      </c>
      <c r="R50" s="158"/>
      <c r="S50" s="158" t="s">
        <v>110</v>
      </c>
      <c r="T50" s="158" t="s">
        <v>110</v>
      </c>
      <c r="U50" s="158">
        <v>0.13500000000000001</v>
      </c>
      <c r="V50" s="158">
        <f t="shared" si="20"/>
        <v>1.89</v>
      </c>
      <c r="W50" s="158"/>
      <c r="X50" s="158" t="s">
        <v>111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139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73">
        <v>39</v>
      </c>
      <c r="B51" s="174" t="s">
        <v>198</v>
      </c>
      <c r="C51" s="181" t="s">
        <v>199</v>
      </c>
      <c r="D51" s="175" t="s">
        <v>115</v>
      </c>
      <c r="E51" s="176">
        <v>35</v>
      </c>
      <c r="F51" s="177"/>
      <c r="G51" s="178">
        <f t="shared" si="14"/>
        <v>0</v>
      </c>
      <c r="H51" s="159">
        <v>15</v>
      </c>
      <c r="I51" s="158">
        <f t="shared" si="15"/>
        <v>525</v>
      </c>
      <c r="J51" s="159">
        <v>56.1</v>
      </c>
      <c r="K51" s="158">
        <f t="shared" si="16"/>
        <v>1963.5</v>
      </c>
      <c r="L51" s="158">
        <v>21</v>
      </c>
      <c r="M51" s="158">
        <f t="shared" si="17"/>
        <v>0</v>
      </c>
      <c r="N51" s="158">
        <v>2.0000000000000002E-5</v>
      </c>
      <c r="O51" s="158">
        <f t="shared" si="18"/>
        <v>0</v>
      </c>
      <c r="P51" s="158">
        <v>0</v>
      </c>
      <c r="Q51" s="158">
        <f t="shared" si="19"/>
        <v>0</v>
      </c>
      <c r="R51" s="158"/>
      <c r="S51" s="158" t="s">
        <v>110</v>
      </c>
      <c r="T51" s="158" t="s">
        <v>110</v>
      </c>
      <c r="U51" s="158">
        <v>0.129</v>
      </c>
      <c r="V51" s="158">
        <f t="shared" si="20"/>
        <v>4.5199999999999996</v>
      </c>
      <c r="W51" s="158"/>
      <c r="X51" s="158" t="s">
        <v>111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139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73">
        <v>40</v>
      </c>
      <c r="B52" s="174" t="s">
        <v>200</v>
      </c>
      <c r="C52" s="181" t="s">
        <v>201</v>
      </c>
      <c r="D52" s="175" t="s">
        <v>115</v>
      </c>
      <c r="E52" s="176">
        <v>5</v>
      </c>
      <c r="F52" s="177"/>
      <c r="G52" s="178">
        <f t="shared" si="14"/>
        <v>0</v>
      </c>
      <c r="H52" s="159">
        <v>17.37</v>
      </c>
      <c r="I52" s="158">
        <f t="shared" si="15"/>
        <v>86.85</v>
      </c>
      <c r="J52" s="159">
        <v>56.13</v>
      </c>
      <c r="K52" s="158">
        <f t="shared" si="16"/>
        <v>280.64999999999998</v>
      </c>
      <c r="L52" s="158">
        <v>21</v>
      </c>
      <c r="M52" s="158">
        <f t="shared" si="17"/>
        <v>0</v>
      </c>
      <c r="N52" s="158">
        <v>6.0000000000000002E-5</v>
      </c>
      <c r="O52" s="158">
        <f t="shared" si="18"/>
        <v>0</v>
      </c>
      <c r="P52" s="158">
        <v>0</v>
      </c>
      <c r="Q52" s="158">
        <f t="shared" si="19"/>
        <v>0</v>
      </c>
      <c r="R52" s="158"/>
      <c r="S52" s="158" t="s">
        <v>110</v>
      </c>
      <c r="T52" s="158" t="s">
        <v>110</v>
      </c>
      <c r="U52" s="158">
        <v>0.129</v>
      </c>
      <c r="V52" s="158">
        <f t="shared" si="20"/>
        <v>0.65</v>
      </c>
      <c r="W52" s="158"/>
      <c r="X52" s="158" t="s">
        <v>111</v>
      </c>
      <c r="Y52" s="151"/>
      <c r="Z52" s="151"/>
      <c r="AA52" s="151"/>
      <c r="AB52" s="151"/>
      <c r="AC52" s="151"/>
      <c r="AD52" s="151"/>
      <c r="AE52" s="151"/>
      <c r="AF52" s="151"/>
      <c r="AG52" s="151" t="s">
        <v>139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73">
        <v>41</v>
      </c>
      <c r="B53" s="174" t="s">
        <v>202</v>
      </c>
      <c r="C53" s="181" t="s">
        <v>203</v>
      </c>
      <c r="D53" s="175" t="s">
        <v>115</v>
      </c>
      <c r="E53" s="176">
        <v>4</v>
      </c>
      <c r="F53" s="177"/>
      <c r="G53" s="178">
        <f t="shared" si="14"/>
        <v>0</v>
      </c>
      <c r="H53" s="159">
        <v>19.739999999999998</v>
      </c>
      <c r="I53" s="158">
        <f t="shared" si="15"/>
        <v>78.959999999999994</v>
      </c>
      <c r="J53" s="159">
        <v>61.76</v>
      </c>
      <c r="K53" s="158">
        <f t="shared" si="16"/>
        <v>247.04</v>
      </c>
      <c r="L53" s="158">
        <v>21</v>
      </c>
      <c r="M53" s="158">
        <f t="shared" si="17"/>
        <v>0</v>
      </c>
      <c r="N53" s="158">
        <v>5.0000000000000002E-5</v>
      </c>
      <c r="O53" s="158">
        <f t="shared" si="18"/>
        <v>0</v>
      </c>
      <c r="P53" s="158">
        <v>0</v>
      </c>
      <c r="Q53" s="158">
        <f t="shared" si="19"/>
        <v>0</v>
      </c>
      <c r="R53" s="158"/>
      <c r="S53" s="158" t="s">
        <v>110</v>
      </c>
      <c r="T53" s="158" t="s">
        <v>110</v>
      </c>
      <c r="U53" s="158">
        <v>0.14199999999999999</v>
      </c>
      <c r="V53" s="158">
        <f t="shared" si="20"/>
        <v>0.56999999999999995</v>
      </c>
      <c r="W53" s="158"/>
      <c r="X53" s="158" t="s">
        <v>111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142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73">
        <v>42</v>
      </c>
      <c r="B54" s="174" t="s">
        <v>204</v>
      </c>
      <c r="C54" s="181" t="s">
        <v>205</v>
      </c>
      <c r="D54" s="175" t="s">
        <v>115</v>
      </c>
      <c r="E54" s="176">
        <v>38</v>
      </c>
      <c r="F54" s="177"/>
      <c r="G54" s="178">
        <f t="shared" si="14"/>
        <v>0</v>
      </c>
      <c r="H54" s="159">
        <v>20.92</v>
      </c>
      <c r="I54" s="158">
        <f t="shared" si="15"/>
        <v>794.96</v>
      </c>
      <c r="J54" s="159">
        <v>68.28</v>
      </c>
      <c r="K54" s="158">
        <f t="shared" si="16"/>
        <v>2594.64</v>
      </c>
      <c r="L54" s="158">
        <v>21</v>
      </c>
      <c r="M54" s="158">
        <f t="shared" si="17"/>
        <v>0</v>
      </c>
      <c r="N54" s="158">
        <v>6.0000000000000002E-5</v>
      </c>
      <c r="O54" s="158">
        <f t="shared" si="18"/>
        <v>0</v>
      </c>
      <c r="P54" s="158">
        <v>0</v>
      </c>
      <c r="Q54" s="158">
        <f t="shared" si="19"/>
        <v>0</v>
      </c>
      <c r="R54" s="158"/>
      <c r="S54" s="158" t="s">
        <v>110</v>
      </c>
      <c r="T54" s="158" t="s">
        <v>110</v>
      </c>
      <c r="U54" s="158">
        <v>0.157</v>
      </c>
      <c r="V54" s="158">
        <f t="shared" si="20"/>
        <v>5.97</v>
      </c>
      <c r="W54" s="158"/>
      <c r="X54" s="158" t="s">
        <v>111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142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73">
        <v>43</v>
      </c>
      <c r="B55" s="174" t="s">
        <v>206</v>
      </c>
      <c r="C55" s="181" t="s">
        <v>207</v>
      </c>
      <c r="D55" s="175" t="s">
        <v>115</v>
      </c>
      <c r="E55" s="176">
        <v>8</v>
      </c>
      <c r="F55" s="177"/>
      <c r="G55" s="178">
        <f t="shared" si="14"/>
        <v>0</v>
      </c>
      <c r="H55" s="159">
        <v>40.159999999999997</v>
      </c>
      <c r="I55" s="158">
        <f t="shared" si="15"/>
        <v>321.27999999999997</v>
      </c>
      <c r="J55" s="159">
        <v>58.74</v>
      </c>
      <c r="K55" s="158">
        <f t="shared" si="16"/>
        <v>469.92</v>
      </c>
      <c r="L55" s="158">
        <v>21</v>
      </c>
      <c r="M55" s="158">
        <f t="shared" si="17"/>
        <v>0</v>
      </c>
      <c r="N55" s="158">
        <v>4.0000000000000003E-5</v>
      </c>
      <c r="O55" s="158">
        <f t="shared" si="18"/>
        <v>0</v>
      </c>
      <c r="P55" s="158">
        <v>0</v>
      </c>
      <c r="Q55" s="158">
        <f t="shared" si="19"/>
        <v>0</v>
      </c>
      <c r="R55" s="158"/>
      <c r="S55" s="158" t="s">
        <v>110</v>
      </c>
      <c r="T55" s="158" t="s">
        <v>110</v>
      </c>
      <c r="U55" s="158">
        <v>0.13500000000000001</v>
      </c>
      <c r="V55" s="158">
        <f t="shared" si="20"/>
        <v>1.08</v>
      </c>
      <c r="W55" s="158"/>
      <c r="X55" s="158" t="s">
        <v>111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139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73">
        <v>44</v>
      </c>
      <c r="B56" s="174" t="s">
        <v>208</v>
      </c>
      <c r="C56" s="181" t="s">
        <v>209</v>
      </c>
      <c r="D56" s="175" t="s">
        <v>115</v>
      </c>
      <c r="E56" s="176">
        <v>32</v>
      </c>
      <c r="F56" s="177"/>
      <c r="G56" s="178">
        <f t="shared" si="14"/>
        <v>0</v>
      </c>
      <c r="H56" s="159">
        <v>43.87</v>
      </c>
      <c r="I56" s="158">
        <f t="shared" si="15"/>
        <v>1403.84</v>
      </c>
      <c r="J56" s="159">
        <v>56.13</v>
      </c>
      <c r="K56" s="158">
        <f t="shared" si="16"/>
        <v>1796.16</v>
      </c>
      <c r="L56" s="158">
        <v>21</v>
      </c>
      <c r="M56" s="158">
        <f t="shared" si="17"/>
        <v>0</v>
      </c>
      <c r="N56" s="158">
        <v>5.0000000000000002E-5</v>
      </c>
      <c r="O56" s="158">
        <f t="shared" si="18"/>
        <v>0</v>
      </c>
      <c r="P56" s="158">
        <v>0</v>
      </c>
      <c r="Q56" s="158">
        <f t="shared" si="19"/>
        <v>0</v>
      </c>
      <c r="R56" s="158"/>
      <c r="S56" s="158" t="s">
        <v>110</v>
      </c>
      <c r="T56" s="158" t="s">
        <v>110</v>
      </c>
      <c r="U56" s="158">
        <v>0.129</v>
      </c>
      <c r="V56" s="158">
        <f t="shared" si="20"/>
        <v>4.13</v>
      </c>
      <c r="W56" s="158"/>
      <c r="X56" s="158" t="s">
        <v>111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142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73">
        <v>45</v>
      </c>
      <c r="B57" s="174" t="s">
        <v>210</v>
      </c>
      <c r="C57" s="181" t="s">
        <v>211</v>
      </c>
      <c r="D57" s="175" t="s">
        <v>115</v>
      </c>
      <c r="E57" s="176">
        <v>5</v>
      </c>
      <c r="F57" s="177"/>
      <c r="G57" s="178">
        <f t="shared" si="14"/>
        <v>0</v>
      </c>
      <c r="H57" s="159">
        <v>49.37</v>
      </c>
      <c r="I57" s="158">
        <f t="shared" si="15"/>
        <v>246.85</v>
      </c>
      <c r="J57" s="159">
        <v>56.13</v>
      </c>
      <c r="K57" s="158">
        <f t="shared" si="16"/>
        <v>280.64999999999998</v>
      </c>
      <c r="L57" s="158">
        <v>21</v>
      </c>
      <c r="M57" s="158">
        <f t="shared" si="17"/>
        <v>0</v>
      </c>
      <c r="N57" s="158">
        <v>6.9999999999999994E-5</v>
      </c>
      <c r="O57" s="158">
        <f t="shared" si="18"/>
        <v>0</v>
      </c>
      <c r="P57" s="158">
        <v>0</v>
      </c>
      <c r="Q57" s="158">
        <f t="shared" si="19"/>
        <v>0</v>
      </c>
      <c r="R57" s="158"/>
      <c r="S57" s="158" t="s">
        <v>110</v>
      </c>
      <c r="T57" s="158" t="s">
        <v>110</v>
      </c>
      <c r="U57" s="158">
        <v>0.129</v>
      </c>
      <c r="V57" s="158">
        <f t="shared" si="20"/>
        <v>0.65</v>
      </c>
      <c r="W57" s="158"/>
      <c r="X57" s="158" t="s">
        <v>111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142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73">
        <v>46</v>
      </c>
      <c r="B58" s="174" t="s">
        <v>212</v>
      </c>
      <c r="C58" s="181" t="s">
        <v>213</v>
      </c>
      <c r="D58" s="175" t="s">
        <v>115</v>
      </c>
      <c r="E58" s="176">
        <v>38</v>
      </c>
      <c r="F58" s="177"/>
      <c r="G58" s="178">
        <f t="shared" si="14"/>
        <v>0</v>
      </c>
      <c r="H58" s="159">
        <v>84.21</v>
      </c>
      <c r="I58" s="158">
        <f t="shared" si="15"/>
        <v>3199.98</v>
      </c>
      <c r="J58" s="159">
        <v>61.79</v>
      </c>
      <c r="K58" s="158">
        <f t="shared" si="16"/>
        <v>2348.02</v>
      </c>
      <c r="L58" s="158">
        <v>21</v>
      </c>
      <c r="M58" s="158">
        <f t="shared" si="17"/>
        <v>0</v>
      </c>
      <c r="N58" s="158">
        <v>5.0000000000000002E-5</v>
      </c>
      <c r="O58" s="158">
        <f t="shared" si="18"/>
        <v>0</v>
      </c>
      <c r="P58" s="158">
        <v>0</v>
      </c>
      <c r="Q58" s="158">
        <f t="shared" si="19"/>
        <v>0</v>
      </c>
      <c r="R58" s="158"/>
      <c r="S58" s="158" t="s">
        <v>110</v>
      </c>
      <c r="T58" s="158" t="s">
        <v>110</v>
      </c>
      <c r="U58" s="158">
        <v>0.14199999999999999</v>
      </c>
      <c r="V58" s="158">
        <f t="shared" si="20"/>
        <v>5.4</v>
      </c>
      <c r="W58" s="158"/>
      <c r="X58" s="158" t="s">
        <v>111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139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73">
        <v>47</v>
      </c>
      <c r="B59" s="174" t="s">
        <v>214</v>
      </c>
      <c r="C59" s="181" t="s">
        <v>215</v>
      </c>
      <c r="D59" s="175" t="s">
        <v>115</v>
      </c>
      <c r="E59" s="176">
        <v>50</v>
      </c>
      <c r="F59" s="177"/>
      <c r="G59" s="178">
        <f t="shared" si="14"/>
        <v>0</v>
      </c>
      <c r="H59" s="159">
        <v>72.37</v>
      </c>
      <c r="I59" s="158">
        <f t="shared" si="15"/>
        <v>3618.5</v>
      </c>
      <c r="J59" s="159">
        <v>56.13</v>
      </c>
      <c r="K59" s="158">
        <f t="shared" si="16"/>
        <v>2806.5</v>
      </c>
      <c r="L59" s="158">
        <v>21</v>
      </c>
      <c r="M59" s="158">
        <f t="shared" si="17"/>
        <v>0</v>
      </c>
      <c r="N59" s="158">
        <v>6.9999999999999994E-5</v>
      </c>
      <c r="O59" s="158">
        <f t="shared" si="18"/>
        <v>0</v>
      </c>
      <c r="P59" s="158">
        <v>0</v>
      </c>
      <c r="Q59" s="158">
        <f t="shared" si="19"/>
        <v>0</v>
      </c>
      <c r="R59" s="158"/>
      <c r="S59" s="158" t="s">
        <v>110</v>
      </c>
      <c r="T59" s="158" t="s">
        <v>110</v>
      </c>
      <c r="U59" s="158">
        <v>0.129</v>
      </c>
      <c r="V59" s="158">
        <f t="shared" si="20"/>
        <v>6.45</v>
      </c>
      <c r="W59" s="158"/>
      <c r="X59" s="158" t="s">
        <v>111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142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3">
        <v>48</v>
      </c>
      <c r="B60" s="174" t="s">
        <v>216</v>
      </c>
      <c r="C60" s="181" t="s">
        <v>217</v>
      </c>
      <c r="D60" s="175" t="s">
        <v>149</v>
      </c>
      <c r="E60" s="176">
        <v>13</v>
      </c>
      <c r="F60" s="177"/>
      <c r="G60" s="178">
        <f t="shared" si="14"/>
        <v>0</v>
      </c>
      <c r="H60" s="159">
        <v>71.13</v>
      </c>
      <c r="I60" s="158">
        <f t="shared" si="15"/>
        <v>924.69</v>
      </c>
      <c r="J60" s="159">
        <v>119.37</v>
      </c>
      <c r="K60" s="158">
        <f t="shared" si="16"/>
        <v>1551.81</v>
      </c>
      <c r="L60" s="158">
        <v>21</v>
      </c>
      <c r="M60" s="158">
        <f t="shared" si="17"/>
        <v>0</v>
      </c>
      <c r="N60" s="158">
        <v>1.7000000000000001E-4</v>
      </c>
      <c r="O60" s="158">
        <f t="shared" si="18"/>
        <v>0</v>
      </c>
      <c r="P60" s="158">
        <v>0</v>
      </c>
      <c r="Q60" s="158">
        <f t="shared" si="19"/>
        <v>0</v>
      </c>
      <c r="R60" s="158"/>
      <c r="S60" s="158" t="s">
        <v>110</v>
      </c>
      <c r="T60" s="158" t="s">
        <v>110</v>
      </c>
      <c r="U60" s="158">
        <v>0.254</v>
      </c>
      <c r="V60" s="158">
        <f t="shared" si="20"/>
        <v>3.3</v>
      </c>
      <c r="W60" s="158"/>
      <c r="X60" s="158" t="s">
        <v>111</v>
      </c>
      <c r="Y60" s="151"/>
      <c r="Z60" s="151"/>
      <c r="AA60" s="151"/>
      <c r="AB60" s="151"/>
      <c r="AC60" s="151"/>
      <c r="AD60" s="151"/>
      <c r="AE60" s="151"/>
      <c r="AF60" s="151"/>
      <c r="AG60" s="151" t="s">
        <v>139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3">
        <v>49</v>
      </c>
      <c r="B61" s="174" t="s">
        <v>218</v>
      </c>
      <c r="C61" s="181" t="s">
        <v>219</v>
      </c>
      <c r="D61" s="175" t="s">
        <v>149</v>
      </c>
      <c r="E61" s="176">
        <v>50</v>
      </c>
      <c r="F61" s="177"/>
      <c r="G61" s="178">
        <f t="shared" si="14"/>
        <v>0</v>
      </c>
      <c r="H61" s="159">
        <v>70.63</v>
      </c>
      <c r="I61" s="158">
        <f t="shared" si="15"/>
        <v>3531.5</v>
      </c>
      <c r="J61" s="159">
        <v>119.37</v>
      </c>
      <c r="K61" s="158">
        <f t="shared" si="16"/>
        <v>5968.5</v>
      </c>
      <c r="L61" s="158">
        <v>21</v>
      </c>
      <c r="M61" s="158">
        <f t="shared" si="17"/>
        <v>0</v>
      </c>
      <c r="N61" s="158">
        <v>1.8000000000000001E-4</v>
      </c>
      <c r="O61" s="158">
        <f t="shared" si="18"/>
        <v>0.01</v>
      </c>
      <c r="P61" s="158">
        <v>0</v>
      </c>
      <c r="Q61" s="158">
        <f t="shared" si="19"/>
        <v>0</v>
      </c>
      <c r="R61" s="158"/>
      <c r="S61" s="158" t="s">
        <v>110</v>
      </c>
      <c r="T61" s="158" t="s">
        <v>110</v>
      </c>
      <c r="U61" s="158">
        <v>0.254</v>
      </c>
      <c r="V61" s="158">
        <f t="shared" si="20"/>
        <v>12.7</v>
      </c>
      <c r="W61" s="158"/>
      <c r="X61" s="158" t="s">
        <v>111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139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3">
        <v>50</v>
      </c>
      <c r="B62" s="174" t="s">
        <v>220</v>
      </c>
      <c r="C62" s="181" t="s">
        <v>221</v>
      </c>
      <c r="D62" s="175" t="s">
        <v>149</v>
      </c>
      <c r="E62" s="176">
        <v>2</v>
      </c>
      <c r="F62" s="177"/>
      <c r="G62" s="178">
        <f t="shared" si="14"/>
        <v>0</v>
      </c>
      <c r="H62" s="159">
        <v>216.27</v>
      </c>
      <c r="I62" s="158">
        <f t="shared" si="15"/>
        <v>432.54</v>
      </c>
      <c r="J62" s="159">
        <v>39.729999999999997</v>
      </c>
      <c r="K62" s="158">
        <f t="shared" si="16"/>
        <v>79.459999999999994</v>
      </c>
      <c r="L62" s="158">
        <v>21</v>
      </c>
      <c r="M62" s="158">
        <f t="shared" si="17"/>
        <v>0</v>
      </c>
      <c r="N62" s="158">
        <v>2.4000000000000001E-4</v>
      </c>
      <c r="O62" s="158">
        <f t="shared" si="18"/>
        <v>0</v>
      </c>
      <c r="P62" s="158">
        <v>0</v>
      </c>
      <c r="Q62" s="158">
        <f t="shared" si="19"/>
        <v>0</v>
      </c>
      <c r="R62" s="158"/>
      <c r="S62" s="158" t="s">
        <v>110</v>
      </c>
      <c r="T62" s="158" t="s">
        <v>110</v>
      </c>
      <c r="U62" s="158">
        <v>8.3000000000000004E-2</v>
      </c>
      <c r="V62" s="158">
        <f t="shared" si="20"/>
        <v>0.17</v>
      </c>
      <c r="W62" s="158"/>
      <c r="X62" s="158" t="s">
        <v>111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139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3">
        <v>51</v>
      </c>
      <c r="B63" s="174" t="s">
        <v>222</v>
      </c>
      <c r="C63" s="181" t="s">
        <v>223</v>
      </c>
      <c r="D63" s="175" t="s">
        <v>115</v>
      </c>
      <c r="E63" s="176">
        <v>200</v>
      </c>
      <c r="F63" s="177"/>
      <c r="G63" s="178">
        <f t="shared" si="14"/>
        <v>0</v>
      </c>
      <c r="H63" s="159">
        <v>0.19</v>
      </c>
      <c r="I63" s="158">
        <f t="shared" si="15"/>
        <v>38</v>
      </c>
      <c r="J63" s="159">
        <v>13.91</v>
      </c>
      <c r="K63" s="158">
        <f t="shared" si="16"/>
        <v>2782</v>
      </c>
      <c r="L63" s="158">
        <v>21</v>
      </c>
      <c r="M63" s="158">
        <f t="shared" si="17"/>
        <v>0</v>
      </c>
      <c r="N63" s="158">
        <v>0</v>
      </c>
      <c r="O63" s="158">
        <f t="shared" si="18"/>
        <v>0</v>
      </c>
      <c r="P63" s="158">
        <v>0</v>
      </c>
      <c r="Q63" s="158">
        <f t="shared" si="19"/>
        <v>0</v>
      </c>
      <c r="R63" s="158"/>
      <c r="S63" s="158" t="s">
        <v>110</v>
      </c>
      <c r="T63" s="158" t="s">
        <v>110</v>
      </c>
      <c r="U63" s="158">
        <v>2.9000000000000001E-2</v>
      </c>
      <c r="V63" s="158">
        <f t="shared" si="20"/>
        <v>5.8</v>
      </c>
      <c r="W63" s="158"/>
      <c r="X63" s="158" t="s">
        <v>111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139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3">
        <v>52</v>
      </c>
      <c r="B64" s="174" t="s">
        <v>224</v>
      </c>
      <c r="C64" s="181" t="s">
        <v>225</v>
      </c>
      <c r="D64" s="175" t="s">
        <v>115</v>
      </c>
      <c r="E64" s="176">
        <v>39</v>
      </c>
      <c r="F64" s="177"/>
      <c r="G64" s="178">
        <f t="shared" si="14"/>
        <v>0</v>
      </c>
      <c r="H64" s="159">
        <v>0.23</v>
      </c>
      <c r="I64" s="158">
        <f t="shared" si="15"/>
        <v>8.9700000000000006</v>
      </c>
      <c r="J64" s="159">
        <v>14.87</v>
      </c>
      <c r="K64" s="158">
        <f t="shared" si="16"/>
        <v>579.92999999999995</v>
      </c>
      <c r="L64" s="158">
        <v>21</v>
      </c>
      <c r="M64" s="158">
        <f t="shared" si="17"/>
        <v>0</v>
      </c>
      <c r="N64" s="158">
        <v>0</v>
      </c>
      <c r="O64" s="158">
        <f t="shared" si="18"/>
        <v>0</v>
      </c>
      <c r="P64" s="158">
        <v>0</v>
      </c>
      <c r="Q64" s="158">
        <f t="shared" si="19"/>
        <v>0</v>
      </c>
      <c r="R64" s="158"/>
      <c r="S64" s="158" t="s">
        <v>110</v>
      </c>
      <c r="T64" s="158" t="s">
        <v>110</v>
      </c>
      <c r="U64" s="158">
        <v>3.1E-2</v>
      </c>
      <c r="V64" s="158">
        <f t="shared" si="20"/>
        <v>1.21</v>
      </c>
      <c r="W64" s="158"/>
      <c r="X64" s="158" t="s">
        <v>111</v>
      </c>
      <c r="Y64" s="151"/>
      <c r="Z64" s="151"/>
      <c r="AA64" s="151"/>
      <c r="AB64" s="151"/>
      <c r="AC64" s="151"/>
      <c r="AD64" s="151"/>
      <c r="AE64" s="151"/>
      <c r="AF64" s="151"/>
      <c r="AG64" s="151" t="s">
        <v>139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3">
        <v>53</v>
      </c>
      <c r="B65" s="174" t="s">
        <v>226</v>
      </c>
      <c r="C65" s="181" t="s">
        <v>227</v>
      </c>
      <c r="D65" s="175" t="s">
        <v>120</v>
      </c>
      <c r="E65" s="176">
        <v>0.7</v>
      </c>
      <c r="F65" s="177"/>
      <c r="G65" s="178">
        <f t="shared" si="14"/>
        <v>0</v>
      </c>
      <c r="H65" s="159">
        <v>0</v>
      </c>
      <c r="I65" s="158">
        <f t="shared" si="15"/>
        <v>0</v>
      </c>
      <c r="J65" s="159">
        <v>1604</v>
      </c>
      <c r="K65" s="158">
        <f t="shared" si="16"/>
        <v>1122.8</v>
      </c>
      <c r="L65" s="158">
        <v>21</v>
      </c>
      <c r="M65" s="158">
        <f t="shared" si="17"/>
        <v>0</v>
      </c>
      <c r="N65" s="158">
        <v>0</v>
      </c>
      <c r="O65" s="158">
        <f t="shared" si="18"/>
        <v>0</v>
      </c>
      <c r="P65" s="158">
        <v>0</v>
      </c>
      <c r="Q65" s="158">
        <f t="shared" si="19"/>
        <v>0</v>
      </c>
      <c r="R65" s="158"/>
      <c r="S65" s="158" t="s">
        <v>110</v>
      </c>
      <c r="T65" s="158" t="s">
        <v>110</v>
      </c>
      <c r="U65" s="158">
        <v>3.379</v>
      </c>
      <c r="V65" s="158">
        <f t="shared" si="20"/>
        <v>2.37</v>
      </c>
      <c r="W65" s="158"/>
      <c r="X65" s="158" t="s">
        <v>111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142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3">
        <v>54</v>
      </c>
      <c r="B66" s="174" t="s">
        <v>228</v>
      </c>
      <c r="C66" s="181" t="s">
        <v>229</v>
      </c>
      <c r="D66" s="175" t="s">
        <v>120</v>
      </c>
      <c r="E66" s="176">
        <v>0.99206000000000005</v>
      </c>
      <c r="F66" s="177"/>
      <c r="G66" s="178">
        <f t="shared" si="14"/>
        <v>0</v>
      </c>
      <c r="H66" s="159">
        <v>0</v>
      </c>
      <c r="I66" s="158">
        <f t="shared" si="15"/>
        <v>0</v>
      </c>
      <c r="J66" s="159">
        <v>609</v>
      </c>
      <c r="K66" s="158">
        <f t="shared" si="16"/>
        <v>604.16</v>
      </c>
      <c r="L66" s="158">
        <v>21</v>
      </c>
      <c r="M66" s="158">
        <f t="shared" si="17"/>
        <v>0</v>
      </c>
      <c r="N66" s="158">
        <v>0</v>
      </c>
      <c r="O66" s="158">
        <f t="shared" si="18"/>
        <v>0</v>
      </c>
      <c r="P66" s="158">
        <v>0</v>
      </c>
      <c r="Q66" s="158">
        <f t="shared" si="19"/>
        <v>0</v>
      </c>
      <c r="R66" s="158"/>
      <c r="S66" s="158" t="s">
        <v>110</v>
      </c>
      <c r="T66" s="158" t="s">
        <v>110</v>
      </c>
      <c r="U66" s="158">
        <v>1.327</v>
      </c>
      <c r="V66" s="158">
        <f t="shared" si="20"/>
        <v>1.32</v>
      </c>
      <c r="W66" s="158"/>
      <c r="X66" s="158" t="s">
        <v>135</v>
      </c>
      <c r="Y66" s="151"/>
      <c r="Z66" s="151"/>
      <c r="AA66" s="151"/>
      <c r="AB66" s="151"/>
      <c r="AC66" s="151"/>
      <c r="AD66" s="151"/>
      <c r="AE66" s="151"/>
      <c r="AF66" s="151"/>
      <c r="AG66" s="151" t="s">
        <v>136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61" t="s">
        <v>105</v>
      </c>
      <c r="B67" s="162" t="s">
        <v>74</v>
      </c>
      <c r="C67" s="180" t="s">
        <v>75</v>
      </c>
      <c r="D67" s="163"/>
      <c r="E67" s="164"/>
      <c r="F67" s="165"/>
      <c r="G67" s="166">
        <f>SUMIF(AG68:AG85,"&lt;&gt;NOR",G68:G85)</f>
        <v>0</v>
      </c>
      <c r="H67" s="160"/>
      <c r="I67" s="160">
        <f>SUM(I68:I85)</f>
        <v>121611.84999999999</v>
      </c>
      <c r="J67" s="160"/>
      <c r="K67" s="160">
        <f>SUM(K68:K85)</f>
        <v>32292.66</v>
      </c>
      <c r="L67" s="160"/>
      <c r="M67" s="160">
        <f>SUM(M68:M85)</f>
        <v>0</v>
      </c>
      <c r="N67" s="160"/>
      <c r="O67" s="160">
        <f>SUM(O68:O85)</f>
        <v>0.37</v>
      </c>
      <c r="P67" s="160"/>
      <c r="Q67" s="160">
        <f>SUM(Q68:Q85)</f>
        <v>0.54</v>
      </c>
      <c r="R67" s="160"/>
      <c r="S67" s="160"/>
      <c r="T67" s="160"/>
      <c r="U67" s="160"/>
      <c r="V67" s="160">
        <f>SUM(V68:V85)</f>
        <v>69.480000000000018</v>
      </c>
      <c r="W67" s="160"/>
      <c r="X67" s="160"/>
      <c r="AG67" t="s">
        <v>106</v>
      </c>
    </row>
    <row r="68" spans="1:60" outlineLevel="1" x14ac:dyDescent="0.2">
      <c r="A68" s="173">
        <v>55</v>
      </c>
      <c r="B68" s="174" t="s">
        <v>230</v>
      </c>
      <c r="C68" s="181" t="s">
        <v>231</v>
      </c>
      <c r="D68" s="175" t="s">
        <v>232</v>
      </c>
      <c r="E68" s="176">
        <v>7</v>
      </c>
      <c r="F68" s="177"/>
      <c r="G68" s="178">
        <f t="shared" ref="G68:G85" si="21">ROUND(E68*F68,2)</f>
        <v>0</v>
      </c>
      <c r="H68" s="159">
        <v>0</v>
      </c>
      <c r="I68" s="158">
        <f t="shared" ref="I68:I85" si="22">ROUND(E68*H68,2)</f>
        <v>0</v>
      </c>
      <c r="J68" s="159">
        <v>221</v>
      </c>
      <c r="K68" s="158">
        <f t="shared" ref="K68:K85" si="23">ROUND(E68*J68,2)</f>
        <v>1547</v>
      </c>
      <c r="L68" s="158">
        <v>21</v>
      </c>
      <c r="M68" s="158">
        <f t="shared" ref="M68:M85" si="24">G68*(1+L68/100)</f>
        <v>0</v>
      </c>
      <c r="N68" s="158">
        <v>0</v>
      </c>
      <c r="O68" s="158">
        <f t="shared" ref="O68:O85" si="25">ROUND(E68*N68,2)</f>
        <v>0</v>
      </c>
      <c r="P68" s="158">
        <v>1.933E-2</v>
      </c>
      <c r="Q68" s="158">
        <f t="shared" ref="Q68:Q85" si="26">ROUND(E68*P68,2)</f>
        <v>0.14000000000000001</v>
      </c>
      <c r="R68" s="158"/>
      <c r="S68" s="158" t="s">
        <v>110</v>
      </c>
      <c r="T68" s="158" t="s">
        <v>110</v>
      </c>
      <c r="U68" s="158">
        <v>0.59</v>
      </c>
      <c r="V68" s="158">
        <f t="shared" ref="V68:V85" si="27">ROUND(E68*U68,2)</f>
        <v>4.13</v>
      </c>
      <c r="W68" s="158"/>
      <c r="X68" s="158" t="s">
        <v>111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139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3">
        <v>56</v>
      </c>
      <c r="B69" s="174" t="s">
        <v>233</v>
      </c>
      <c r="C69" s="181" t="s">
        <v>234</v>
      </c>
      <c r="D69" s="175" t="s">
        <v>232</v>
      </c>
      <c r="E69" s="176">
        <v>16</v>
      </c>
      <c r="F69" s="177"/>
      <c r="G69" s="178">
        <f t="shared" si="21"/>
        <v>0</v>
      </c>
      <c r="H69" s="159">
        <v>0</v>
      </c>
      <c r="I69" s="158">
        <f t="shared" si="22"/>
        <v>0</v>
      </c>
      <c r="J69" s="159">
        <v>143</v>
      </c>
      <c r="K69" s="158">
        <f t="shared" si="23"/>
        <v>2288</v>
      </c>
      <c r="L69" s="158">
        <v>21</v>
      </c>
      <c r="M69" s="158">
        <f t="shared" si="24"/>
        <v>0</v>
      </c>
      <c r="N69" s="158">
        <v>0</v>
      </c>
      <c r="O69" s="158">
        <f t="shared" si="25"/>
        <v>0</v>
      </c>
      <c r="P69" s="158">
        <v>1.9460000000000002E-2</v>
      </c>
      <c r="Q69" s="158">
        <f t="shared" si="26"/>
        <v>0.31</v>
      </c>
      <c r="R69" s="158"/>
      <c r="S69" s="158" t="s">
        <v>110</v>
      </c>
      <c r="T69" s="158" t="s">
        <v>110</v>
      </c>
      <c r="U69" s="158">
        <v>0.38200000000000001</v>
      </c>
      <c r="V69" s="158">
        <f t="shared" si="27"/>
        <v>6.11</v>
      </c>
      <c r="W69" s="158"/>
      <c r="X69" s="158" t="s">
        <v>111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139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3">
        <v>57</v>
      </c>
      <c r="B70" s="174" t="s">
        <v>235</v>
      </c>
      <c r="C70" s="181" t="s">
        <v>236</v>
      </c>
      <c r="D70" s="175" t="s">
        <v>232</v>
      </c>
      <c r="E70" s="176">
        <v>1</v>
      </c>
      <c r="F70" s="177"/>
      <c r="G70" s="178">
        <f t="shared" si="21"/>
        <v>0</v>
      </c>
      <c r="H70" s="159">
        <v>0</v>
      </c>
      <c r="I70" s="158">
        <f t="shared" si="22"/>
        <v>0</v>
      </c>
      <c r="J70" s="159">
        <v>216.5</v>
      </c>
      <c r="K70" s="158">
        <f t="shared" si="23"/>
        <v>216.5</v>
      </c>
      <c r="L70" s="158">
        <v>21</v>
      </c>
      <c r="M70" s="158">
        <f t="shared" si="24"/>
        <v>0</v>
      </c>
      <c r="N70" s="158">
        <v>0</v>
      </c>
      <c r="O70" s="158">
        <f t="shared" si="25"/>
        <v>0</v>
      </c>
      <c r="P70" s="158">
        <v>1.8800000000000001E-2</v>
      </c>
      <c r="Q70" s="158">
        <f t="shared" si="26"/>
        <v>0.02</v>
      </c>
      <c r="R70" s="158"/>
      <c r="S70" s="158" t="s">
        <v>110</v>
      </c>
      <c r="T70" s="158" t="s">
        <v>110</v>
      </c>
      <c r="U70" s="158">
        <v>0.57899999999999996</v>
      </c>
      <c r="V70" s="158">
        <f t="shared" si="27"/>
        <v>0.57999999999999996</v>
      </c>
      <c r="W70" s="158"/>
      <c r="X70" s="158" t="s">
        <v>111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139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3">
        <v>58</v>
      </c>
      <c r="B71" s="174" t="s">
        <v>237</v>
      </c>
      <c r="C71" s="181" t="s">
        <v>238</v>
      </c>
      <c r="D71" s="175" t="s">
        <v>232</v>
      </c>
      <c r="E71" s="176">
        <v>16</v>
      </c>
      <c r="F71" s="177"/>
      <c r="G71" s="178">
        <f t="shared" si="21"/>
        <v>0</v>
      </c>
      <c r="H71" s="159">
        <v>0</v>
      </c>
      <c r="I71" s="158">
        <f t="shared" si="22"/>
        <v>0</v>
      </c>
      <c r="J71" s="159">
        <v>81.2</v>
      </c>
      <c r="K71" s="158">
        <f t="shared" si="23"/>
        <v>1299.2</v>
      </c>
      <c r="L71" s="158">
        <v>21</v>
      </c>
      <c r="M71" s="158">
        <f t="shared" si="24"/>
        <v>0</v>
      </c>
      <c r="N71" s="158">
        <v>0</v>
      </c>
      <c r="O71" s="158">
        <f t="shared" si="25"/>
        <v>0</v>
      </c>
      <c r="P71" s="158">
        <v>1.56E-3</v>
      </c>
      <c r="Q71" s="158">
        <f t="shared" si="26"/>
        <v>0.02</v>
      </c>
      <c r="R71" s="158"/>
      <c r="S71" s="158" t="s">
        <v>110</v>
      </c>
      <c r="T71" s="158" t="s">
        <v>110</v>
      </c>
      <c r="U71" s="158">
        <v>0.217</v>
      </c>
      <c r="V71" s="158">
        <f t="shared" si="27"/>
        <v>3.47</v>
      </c>
      <c r="W71" s="158"/>
      <c r="X71" s="158" t="s">
        <v>111</v>
      </c>
      <c r="Y71" s="151"/>
      <c r="Z71" s="151"/>
      <c r="AA71" s="151"/>
      <c r="AB71" s="151"/>
      <c r="AC71" s="151"/>
      <c r="AD71" s="151"/>
      <c r="AE71" s="151"/>
      <c r="AF71" s="151"/>
      <c r="AG71" s="151" t="s">
        <v>139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3">
        <v>59</v>
      </c>
      <c r="B72" s="174" t="s">
        <v>239</v>
      </c>
      <c r="C72" s="181" t="s">
        <v>240</v>
      </c>
      <c r="D72" s="175" t="s">
        <v>149</v>
      </c>
      <c r="E72" s="176">
        <v>12</v>
      </c>
      <c r="F72" s="177"/>
      <c r="G72" s="178">
        <f t="shared" si="21"/>
        <v>0</v>
      </c>
      <c r="H72" s="159">
        <v>0</v>
      </c>
      <c r="I72" s="158">
        <f t="shared" si="22"/>
        <v>0</v>
      </c>
      <c r="J72" s="159">
        <v>42.7</v>
      </c>
      <c r="K72" s="158">
        <f t="shared" si="23"/>
        <v>512.4</v>
      </c>
      <c r="L72" s="158">
        <v>21</v>
      </c>
      <c r="M72" s="158">
        <f t="shared" si="24"/>
        <v>0</v>
      </c>
      <c r="N72" s="158">
        <v>0</v>
      </c>
      <c r="O72" s="158">
        <f t="shared" si="25"/>
        <v>0</v>
      </c>
      <c r="P72" s="158">
        <v>4.8999999999999998E-4</v>
      </c>
      <c r="Q72" s="158">
        <f t="shared" si="26"/>
        <v>0.01</v>
      </c>
      <c r="R72" s="158"/>
      <c r="S72" s="158" t="s">
        <v>110</v>
      </c>
      <c r="T72" s="158" t="s">
        <v>110</v>
      </c>
      <c r="U72" s="158">
        <v>0.114</v>
      </c>
      <c r="V72" s="158">
        <f t="shared" si="27"/>
        <v>1.37</v>
      </c>
      <c r="W72" s="158"/>
      <c r="X72" s="158" t="s">
        <v>111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139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3">
        <v>60</v>
      </c>
      <c r="B73" s="174" t="s">
        <v>241</v>
      </c>
      <c r="C73" s="181" t="s">
        <v>242</v>
      </c>
      <c r="D73" s="175" t="s">
        <v>149</v>
      </c>
      <c r="E73" s="176">
        <v>9</v>
      </c>
      <c r="F73" s="177"/>
      <c r="G73" s="178">
        <f t="shared" si="21"/>
        <v>0</v>
      </c>
      <c r="H73" s="159">
        <v>0</v>
      </c>
      <c r="I73" s="158">
        <f t="shared" si="22"/>
        <v>0</v>
      </c>
      <c r="J73" s="159">
        <v>152.5</v>
      </c>
      <c r="K73" s="158">
        <f t="shared" si="23"/>
        <v>1372.5</v>
      </c>
      <c r="L73" s="158">
        <v>21</v>
      </c>
      <c r="M73" s="158">
        <f t="shared" si="24"/>
        <v>0</v>
      </c>
      <c r="N73" s="158">
        <v>0</v>
      </c>
      <c r="O73" s="158">
        <f t="shared" si="25"/>
        <v>0</v>
      </c>
      <c r="P73" s="158">
        <v>2.2499999999999998E-3</v>
      </c>
      <c r="Q73" s="158">
        <f t="shared" si="26"/>
        <v>0.02</v>
      </c>
      <c r="R73" s="158"/>
      <c r="S73" s="158" t="s">
        <v>110</v>
      </c>
      <c r="T73" s="158" t="s">
        <v>110</v>
      </c>
      <c r="U73" s="158">
        <v>0.40699999999999997</v>
      </c>
      <c r="V73" s="158">
        <f t="shared" si="27"/>
        <v>3.66</v>
      </c>
      <c r="W73" s="158"/>
      <c r="X73" s="158" t="s">
        <v>111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142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3">
        <v>61</v>
      </c>
      <c r="B74" s="174" t="s">
        <v>243</v>
      </c>
      <c r="C74" s="181" t="s">
        <v>244</v>
      </c>
      <c r="D74" s="175" t="s">
        <v>149</v>
      </c>
      <c r="E74" s="176">
        <v>20</v>
      </c>
      <c r="F74" s="177"/>
      <c r="G74" s="178">
        <f t="shared" si="21"/>
        <v>0</v>
      </c>
      <c r="H74" s="159">
        <v>0</v>
      </c>
      <c r="I74" s="158">
        <f t="shared" si="22"/>
        <v>0</v>
      </c>
      <c r="J74" s="159">
        <v>14.2</v>
      </c>
      <c r="K74" s="158">
        <f t="shared" si="23"/>
        <v>284</v>
      </c>
      <c r="L74" s="158">
        <v>21</v>
      </c>
      <c r="M74" s="158">
        <f t="shared" si="24"/>
        <v>0</v>
      </c>
      <c r="N74" s="158">
        <v>0</v>
      </c>
      <c r="O74" s="158">
        <f t="shared" si="25"/>
        <v>0</v>
      </c>
      <c r="P74" s="158">
        <v>8.4999999999999995E-4</v>
      </c>
      <c r="Q74" s="158">
        <f t="shared" si="26"/>
        <v>0.02</v>
      </c>
      <c r="R74" s="158"/>
      <c r="S74" s="158" t="s">
        <v>110</v>
      </c>
      <c r="T74" s="158" t="s">
        <v>110</v>
      </c>
      <c r="U74" s="158">
        <v>3.7999999999999999E-2</v>
      </c>
      <c r="V74" s="158">
        <f t="shared" si="27"/>
        <v>0.76</v>
      </c>
      <c r="W74" s="158"/>
      <c r="X74" s="158" t="s">
        <v>111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142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3">
        <v>62</v>
      </c>
      <c r="B75" s="174" t="s">
        <v>245</v>
      </c>
      <c r="C75" s="181" t="s">
        <v>246</v>
      </c>
      <c r="D75" s="175" t="s">
        <v>232</v>
      </c>
      <c r="E75" s="176">
        <v>13</v>
      </c>
      <c r="F75" s="177"/>
      <c r="G75" s="178">
        <f t="shared" si="21"/>
        <v>0</v>
      </c>
      <c r="H75" s="159">
        <v>1257.1600000000001</v>
      </c>
      <c r="I75" s="158">
        <f t="shared" si="22"/>
        <v>16343.08</v>
      </c>
      <c r="J75" s="159">
        <v>620.84</v>
      </c>
      <c r="K75" s="158">
        <f t="shared" si="23"/>
        <v>8070.92</v>
      </c>
      <c r="L75" s="158">
        <v>21</v>
      </c>
      <c r="M75" s="158">
        <f t="shared" si="24"/>
        <v>0</v>
      </c>
      <c r="N75" s="158">
        <v>1.401E-2</v>
      </c>
      <c r="O75" s="158">
        <f t="shared" si="25"/>
        <v>0.18</v>
      </c>
      <c r="P75" s="158">
        <v>0</v>
      </c>
      <c r="Q75" s="158">
        <f t="shared" si="26"/>
        <v>0</v>
      </c>
      <c r="R75" s="158"/>
      <c r="S75" s="158" t="s">
        <v>110</v>
      </c>
      <c r="T75" s="158" t="s">
        <v>110</v>
      </c>
      <c r="U75" s="158">
        <v>1.1890000000000001</v>
      </c>
      <c r="V75" s="158">
        <f t="shared" si="27"/>
        <v>15.46</v>
      </c>
      <c r="W75" s="158"/>
      <c r="X75" s="158" t="s">
        <v>111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139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3">
        <v>63</v>
      </c>
      <c r="B76" s="174" t="s">
        <v>247</v>
      </c>
      <c r="C76" s="181" t="s">
        <v>248</v>
      </c>
      <c r="D76" s="175" t="s">
        <v>232</v>
      </c>
      <c r="E76" s="176">
        <v>7</v>
      </c>
      <c r="F76" s="177"/>
      <c r="G76" s="178">
        <f t="shared" si="21"/>
        <v>0</v>
      </c>
      <c r="H76" s="159">
        <v>5346.78</v>
      </c>
      <c r="I76" s="158">
        <f t="shared" si="22"/>
        <v>37427.46</v>
      </c>
      <c r="J76" s="159">
        <v>783.22</v>
      </c>
      <c r="K76" s="158">
        <f t="shared" si="23"/>
        <v>5482.54</v>
      </c>
      <c r="L76" s="158">
        <v>21</v>
      </c>
      <c r="M76" s="158">
        <f t="shared" si="24"/>
        <v>0</v>
      </c>
      <c r="N76" s="158">
        <v>1.8890000000000001E-2</v>
      </c>
      <c r="O76" s="158">
        <f t="shared" si="25"/>
        <v>0.13</v>
      </c>
      <c r="P76" s="158">
        <v>0</v>
      </c>
      <c r="Q76" s="158">
        <f t="shared" si="26"/>
        <v>0</v>
      </c>
      <c r="R76" s="158"/>
      <c r="S76" s="158" t="s">
        <v>110</v>
      </c>
      <c r="T76" s="158" t="s">
        <v>110</v>
      </c>
      <c r="U76" s="158">
        <v>1.5</v>
      </c>
      <c r="V76" s="158">
        <f t="shared" si="27"/>
        <v>10.5</v>
      </c>
      <c r="W76" s="158"/>
      <c r="X76" s="158" t="s">
        <v>111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139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3">
        <v>64</v>
      </c>
      <c r="B77" s="174" t="s">
        <v>249</v>
      </c>
      <c r="C77" s="181" t="s">
        <v>250</v>
      </c>
      <c r="D77" s="175" t="s">
        <v>232</v>
      </c>
      <c r="E77" s="176">
        <v>1</v>
      </c>
      <c r="F77" s="177"/>
      <c r="G77" s="178">
        <f t="shared" si="21"/>
        <v>0</v>
      </c>
      <c r="H77" s="159">
        <v>4822.3100000000004</v>
      </c>
      <c r="I77" s="158">
        <f t="shared" si="22"/>
        <v>4822.3100000000004</v>
      </c>
      <c r="J77" s="159">
        <v>652.69000000000005</v>
      </c>
      <c r="K77" s="158">
        <f t="shared" si="23"/>
        <v>652.69000000000005</v>
      </c>
      <c r="L77" s="158">
        <v>21</v>
      </c>
      <c r="M77" s="158">
        <f t="shared" si="24"/>
        <v>0</v>
      </c>
      <c r="N77" s="158">
        <v>1.09E-2</v>
      </c>
      <c r="O77" s="158">
        <f t="shared" si="25"/>
        <v>0.01</v>
      </c>
      <c r="P77" s="158">
        <v>0</v>
      </c>
      <c r="Q77" s="158">
        <f t="shared" si="26"/>
        <v>0</v>
      </c>
      <c r="R77" s="158"/>
      <c r="S77" s="158" t="s">
        <v>110</v>
      </c>
      <c r="T77" s="158" t="s">
        <v>110</v>
      </c>
      <c r="U77" s="158">
        <v>1.25</v>
      </c>
      <c r="V77" s="158">
        <f t="shared" si="27"/>
        <v>1.25</v>
      </c>
      <c r="W77" s="158"/>
      <c r="X77" s="158" t="s">
        <v>111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139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3">
        <v>65</v>
      </c>
      <c r="B78" s="174" t="s">
        <v>251</v>
      </c>
      <c r="C78" s="181" t="s">
        <v>252</v>
      </c>
      <c r="D78" s="175" t="s">
        <v>232</v>
      </c>
      <c r="E78" s="176">
        <v>3</v>
      </c>
      <c r="F78" s="177"/>
      <c r="G78" s="178">
        <f t="shared" si="21"/>
        <v>0</v>
      </c>
      <c r="H78" s="159">
        <v>3063.63</v>
      </c>
      <c r="I78" s="158">
        <f t="shared" si="22"/>
        <v>9190.89</v>
      </c>
      <c r="J78" s="159">
        <v>361.37</v>
      </c>
      <c r="K78" s="158">
        <f t="shared" si="23"/>
        <v>1084.1099999999999</v>
      </c>
      <c r="L78" s="158">
        <v>21</v>
      </c>
      <c r="M78" s="158">
        <f t="shared" si="24"/>
        <v>0</v>
      </c>
      <c r="N78" s="158">
        <v>1.09E-2</v>
      </c>
      <c r="O78" s="158">
        <f t="shared" si="25"/>
        <v>0.03</v>
      </c>
      <c r="P78" s="158">
        <v>0</v>
      </c>
      <c r="Q78" s="158">
        <f t="shared" si="26"/>
        <v>0</v>
      </c>
      <c r="R78" s="158"/>
      <c r="S78" s="158" t="s">
        <v>110</v>
      </c>
      <c r="T78" s="158" t="s">
        <v>110</v>
      </c>
      <c r="U78" s="158">
        <v>0.755</v>
      </c>
      <c r="V78" s="158">
        <f t="shared" si="27"/>
        <v>2.27</v>
      </c>
      <c r="W78" s="158"/>
      <c r="X78" s="158" t="s">
        <v>111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139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3">
        <v>66</v>
      </c>
      <c r="B79" s="174" t="s">
        <v>253</v>
      </c>
      <c r="C79" s="181" t="s">
        <v>254</v>
      </c>
      <c r="D79" s="175" t="s">
        <v>149</v>
      </c>
      <c r="E79" s="176">
        <v>4</v>
      </c>
      <c r="F79" s="177"/>
      <c r="G79" s="178">
        <f t="shared" si="21"/>
        <v>0</v>
      </c>
      <c r="H79" s="159">
        <v>2207.17</v>
      </c>
      <c r="I79" s="158">
        <f t="shared" si="22"/>
        <v>8828.68</v>
      </c>
      <c r="J79" s="159">
        <v>227.83</v>
      </c>
      <c r="K79" s="158">
        <f t="shared" si="23"/>
        <v>911.32</v>
      </c>
      <c r="L79" s="158">
        <v>21</v>
      </c>
      <c r="M79" s="158">
        <f t="shared" si="24"/>
        <v>0</v>
      </c>
      <c r="N79" s="158">
        <v>1.0200000000000001E-3</v>
      </c>
      <c r="O79" s="158">
        <f t="shared" si="25"/>
        <v>0</v>
      </c>
      <c r="P79" s="158">
        <v>0</v>
      </c>
      <c r="Q79" s="158">
        <f t="shared" si="26"/>
        <v>0</v>
      </c>
      <c r="R79" s="158"/>
      <c r="S79" s="158" t="s">
        <v>110</v>
      </c>
      <c r="T79" s="158" t="s">
        <v>110</v>
      </c>
      <c r="U79" s="158">
        <v>0.47599999999999998</v>
      </c>
      <c r="V79" s="158">
        <f t="shared" si="27"/>
        <v>1.9</v>
      </c>
      <c r="W79" s="158"/>
      <c r="X79" s="158" t="s">
        <v>111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139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3">
        <v>67</v>
      </c>
      <c r="B80" s="174" t="s">
        <v>255</v>
      </c>
      <c r="C80" s="181" t="s">
        <v>256</v>
      </c>
      <c r="D80" s="175" t="s">
        <v>149</v>
      </c>
      <c r="E80" s="176">
        <v>13</v>
      </c>
      <c r="F80" s="177"/>
      <c r="G80" s="178">
        <f t="shared" si="21"/>
        <v>0</v>
      </c>
      <c r="H80" s="159">
        <v>1887.01</v>
      </c>
      <c r="I80" s="158">
        <f t="shared" si="22"/>
        <v>24531.13</v>
      </c>
      <c r="J80" s="159">
        <v>212.99</v>
      </c>
      <c r="K80" s="158">
        <f t="shared" si="23"/>
        <v>2768.87</v>
      </c>
      <c r="L80" s="158">
        <v>21</v>
      </c>
      <c r="M80" s="158">
        <f t="shared" si="24"/>
        <v>0</v>
      </c>
      <c r="N80" s="158">
        <v>8.4999999999999995E-4</v>
      </c>
      <c r="O80" s="158">
        <f t="shared" si="25"/>
        <v>0.01</v>
      </c>
      <c r="P80" s="158">
        <v>0</v>
      </c>
      <c r="Q80" s="158">
        <f t="shared" si="26"/>
        <v>0</v>
      </c>
      <c r="R80" s="158"/>
      <c r="S80" s="158" t="s">
        <v>110</v>
      </c>
      <c r="T80" s="158" t="s">
        <v>110</v>
      </c>
      <c r="U80" s="158">
        <v>0.44500000000000001</v>
      </c>
      <c r="V80" s="158">
        <f t="shared" si="27"/>
        <v>5.79</v>
      </c>
      <c r="W80" s="158"/>
      <c r="X80" s="158" t="s">
        <v>111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139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3">
        <v>68</v>
      </c>
      <c r="B81" s="174" t="s">
        <v>257</v>
      </c>
      <c r="C81" s="181" t="s">
        <v>258</v>
      </c>
      <c r="D81" s="175" t="s">
        <v>149</v>
      </c>
      <c r="E81" s="176">
        <v>9</v>
      </c>
      <c r="F81" s="177"/>
      <c r="G81" s="178">
        <f t="shared" si="21"/>
        <v>0</v>
      </c>
      <c r="H81" s="159">
        <v>1697.04</v>
      </c>
      <c r="I81" s="158">
        <f t="shared" si="22"/>
        <v>15273.36</v>
      </c>
      <c r="J81" s="159">
        <v>280.95999999999998</v>
      </c>
      <c r="K81" s="158">
        <f t="shared" si="23"/>
        <v>2528.64</v>
      </c>
      <c r="L81" s="158">
        <v>21</v>
      </c>
      <c r="M81" s="158">
        <f t="shared" si="24"/>
        <v>0</v>
      </c>
      <c r="N81" s="158">
        <v>1.5200000000000001E-3</v>
      </c>
      <c r="O81" s="158">
        <f t="shared" si="25"/>
        <v>0.01</v>
      </c>
      <c r="P81" s="158">
        <v>0</v>
      </c>
      <c r="Q81" s="158">
        <f t="shared" si="26"/>
        <v>0</v>
      </c>
      <c r="R81" s="158"/>
      <c r="S81" s="158" t="s">
        <v>110</v>
      </c>
      <c r="T81" s="158" t="s">
        <v>110</v>
      </c>
      <c r="U81" s="158">
        <v>0.58699999999999997</v>
      </c>
      <c r="V81" s="158">
        <f t="shared" si="27"/>
        <v>5.28</v>
      </c>
      <c r="W81" s="158"/>
      <c r="X81" s="158" t="s">
        <v>111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139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73">
        <v>69</v>
      </c>
      <c r="B82" s="174" t="s">
        <v>259</v>
      </c>
      <c r="C82" s="181" t="s">
        <v>260</v>
      </c>
      <c r="D82" s="175" t="s">
        <v>149</v>
      </c>
      <c r="E82" s="176">
        <v>3</v>
      </c>
      <c r="F82" s="177"/>
      <c r="G82" s="178">
        <f t="shared" si="21"/>
        <v>0</v>
      </c>
      <c r="H82" s="159">
        <v>554.26</v>
      </c>
      <c r="I82" s="158">
        <f t="shared" si="22"/>
        <v>1662.78</v>
      </c>
      <c r="J82" s="159">
        <v>117.74</v>
      </c>
      <c r="K82" s="158">
        <f t="shared" si="23"/>
        <v>353.22</v>
      </c>
      <c r="L82" s="158">
        <v>21</v>
      </c>
      <c r="M82" s="158">
        <f t="shared" si="24"/>
        <v>0</v>
      </c>
      <c r="N82" s="158">
        <v>2.7E-4</v>
      </c>
      <c r="O82" s="158">
        <f t="shared" si="25"/>
        <v>0</v>
      </c>
      <c r="P82" s="158">
        <v>0</v>
      </c>
      <c r="Q82" s="158">
        <f t="shared" si="26"/>
        <v>0</v>
      </c>
      <c r="R82" s="158"/>
      <c r="S82" s="158" t="s">
        <v>110</v>
      </c>
      <c r="T82" s="158" t="s">
        <v>110</v>
      </c>
      <c r="U82" s="158">
        <v>0.246</v>
      </c>
      <c r="V82" s="158">
        <f t="shared" si="27"/>
        <v>0.74</v>
      </c>
      <c r="W82" s="158"/>
      <c r="X82" s="158" t="s">
        <v>111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142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3">
        <v>70</v>
      </c>
      <c r="B83" s="174" t="s">
        <v>261</v>
      </c>
      <c r="C83" s="181" t="s">
        <v>262</v>
      </c>
      <c r="D83" s="175" t="s">
        <v>149</v>
      </c>
      <c r="E83" s="176">
        <v>16</v>
      </c>
      <c r="F83" s="177"/>
      <c r="G83" s="178">
        <f t="shared" si="21"/>
        <v>0</v>
      </c>
      <c r="H83" s="159">
        <v>220.76</v>
      </c>
      <c r="I83" s="158">
        <f t="shared" si="22"/>
        <v>3532.16</v>
      </c>
      <c r="J83" s="159">
        <v>117.74</v>
      </c>
      <c r="K83" s="158">
        <f t="shared" si="23"/>
        <v>1883.84</v>
      </c>
      <c r="L83" s="158">
        <v>21</v>
      </c>
      <c r="M83" s="158">
        <f t="shared" si="24"/>
        <v>0</v>
      </c>
      <c r="N83" s="158">
        <v>2.2000000000000001E-4</v>
      </c>
      <c r="O83" s="158">
        <f t="shared" si="25"/>
        <v>0</v>
      </c>
      <c r="P83" s="158">
        <v>0</v>
      </c>
      <c r="Q83" s="158">
        <f t="shared" si="26"/>
        <v>0</v>
      </c>
      <c r="R83" s="158"/>
      <c r="S83" s="158" t="s">
        <v>110</v>
      </c>
      <c r="T83" s="158" t="s">
        <v>110</v>
      </c>
      <c r="U83" s="158">
        <v>0.246</v>
      </c>
      <c r="V83" s="158">
        <f t="shared" si="27"/>
        <v>3.94</v>
      </c>
      <c r="W83" s="158"/>
      <c r="X83" s="158" t="s">
        <v>111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139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3">
        <v>71</v>
      </c>
      <c r="B84" s="174" t="s">
        <v>263</v>
      </c>
      <c r="C84" s="181" t="s">
        <v>264</v>
      </c>
      <c r="D84" s="175" t="s">
        <v>120</v>
      </c>
      <c r="E84" s="176">
        <v>0.53</v>
      </c>
      <c r="F84" s="177"/>
      <c r="G84" s="178">
        <f t="shared" si="21"/>
        <v>0</v>
      </c>
      <c r="H84" s="159">
        <v>0</v>
      </c>
      <c r="I84" s="158">
        <f t="shared" si="22"/>
        <v>0</v>
      </c>
      <c r="J84" s="159">
        <v>1448</v>
      </c>
      <c r="K84" s="158">
        <f t="shared" si="23"/>
        <v>767.44</v>
      </c>
      <c r="L84" s="158">
        <v>21</v>
      </c>
      <c r="M84" s="158">
        <f t="shared" si="24"/>
        <v>0</v>
      </c>
      <c r="N84" s="158">
        <v>0</v>
      </c>
      <c r="O84" s="158">
        <f t="shared" si="25"/>
        <v>0</v>
      </c>
      <c r="P84" s="158">
        <v>0</v>
      </c>
      <c r="Q84" s="158">
        <f t="shared" si="26"/>
        <v>0</v>
      </c>
      <c r="R84" s="158"/>
      <c r="S84" s="158" t="s">
        <v>110</v>
      </c>
      <c r="T84" s="158" t="s">
        <v>110</v>
      </c>
      <c r="U84" s="158">
        <v>3.169</v>
      </c>
      <c r="V84" s="158">
        <f t="shared" si="27"/>
        <v>1.68</v>
      </c>
      <c r="W84" s="158"/>
      <c r="X84" s="158" t="s">
        <v>111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3">
        <v>72</v>
      </c>
      <c r="B85" s="174" t="s">
        <v>265</v>
      </c>
      <c r="C85" s="181" t="s">
        <v>266</v>
      </c>
      <c r="D85" s="175" t="s">
        <v>120</v>
      </c>
      <c r="E85" s="176">
        <v>0.3911</v>
      </c>
      <c r="F85" s="177"/>
      <c r="G85" s="178">
        <f t="shared" si="21"/>
        <v>0</v>
      </c>
      <c r="H85" s="159">
        <v>0</v>
      </c>
      <c r="I85" s="158">
        <f t="shared" si="22"/>
        <v>0</v>
      </c>
      <c r="J85" s="159">
        <v>689</v>
      </c>
      <c r="K85" s="158">
        <f t="shared" si="23"/>
        <v>269.47000000000003</v>
      </c>
      <c r="L85" s="158">
        <v>21</v>
      </c>
      <c r="M85" s="158">
        <f t="shared" si="24"/>
        <v>0</v>
      </c>
      <c r="N85" s="158">
        <v>0</v>
      </c>
      <c r="O85" s="158">
        <f t="shared" si="25"/>
        <v>0</v>
      </c>
      <c r="P85" s="158">
        <v>0</v>
      </c>
      <c r="Q85" s="158">
        <f t="shared" si="26"/>
        <v>0</v>
      </c>
      <c r="R85" s="158"/>
      <c r="S85" s="158" t="s">
        <v>110</v>
      </c>
      <c r="T85" s="158" t="s">
        <v>110</v>
      </c>
      <c r="U85" s="158">
        <v>1.5169999999999999</v>
      </c>
      <c r="V85" s="158">
        <f t="shared" si="27"/>
        <v>0.59</v>
      </c>
      <c r="W85" s="158"/>
      <c r="X85" s="158" t="s">
        <v>135</v>
      </c>
      <c r="Y85" s="151"/>
      <c r="Z85" s="151"/>
      <c r="AA85" s="151"/>
      <c r="AB85" s="151"/>
      <c r="AC85" s="151"/>
      <c r="AD85" s="151"/>
      <c r="AE85" s="151"/>
      <c r="AF85" s="151"/>
      <c r="AG85" s="151" t="s">
        <v>136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1" t="s">
        <v>105</v>
      </c>
      <c r="B86" s="162" t="s">
        <v>76</v>
      </c>
      <c r="C86" s="180" t="s">
        <v>77</v>
      </c>
      <c r="D86" s="163"/>
      <c r="E86" s="164"/>
      <c r="F86" s="165"/>
      <c r="G86" s="166">
        <f>SUMIF(AG87:AG98,"&lt;&gt;NOR",G87:G98)</f>
        <v>0</v>
      </c>
      <c r="H86" s="160"/>
      <c r="I86" s="160">
        <f>SUM(I87:I98)</f>
        <v>12103.65</v>
      </c>
      <c r="J86" s="160"/>
      <c r="K86" s="160">
        <f>SUM(K87:K98)</f>
        <v>2067.88</v>
      </c>
      <c r="L86" s="160"/>
      <c r="M86" s="160">
        <f>SUM(M87:M98)</f>
        <v>0</v>
      </c>
      <c r="N86" s="160"/>
      <c r="O86" s="160">
        <f>SUM(O87:O98)</f>
        <v>0.01</v>
      </c>
      <c r="P86" s="160"/>
      <c r="Q86" s="160">
        <f>SUM(Q87:Q98)</f>
        <v>0</v>
      </c>
      <c r="R86" s="160"/>
      <c r="S86" s="160"/>
      <c r="T86" s="160"/>
      <c r="U86" s="160"/>
      <c r="V86" s="160">
        <f>SUM(V87:V98)</f>
        <v>4.33</v>
      </c>
      <c r="W86" s="160"/>
      <c r="X86" s="160"/>
      <c r="AG86" t="s">
        <v>106</v>
      </c>
    </row>
    <row r="87" spans="1:60" outlineLevel="1" x14ac:dyDescent="0.2">
      <c r="A87" s="173">
        <v>73</v>
      </c>
      <c r="B87" s="174" t="s">
        <v>267</v>
      </c>
      <c r="C87" s="181" t="s">
        <v>268</v>
      </c>
      <c r="D87" s="175" t="s">
        <v>149</v>
      </c>
      <c r="E87" s="176">
        <v>2</v>
      </c>
      <c r="F87" s="177"/>
      <c r="G87" s="178">
        <f t="shared" ref="G87:G98" si="28">ROUND(E87*F87,2)</f>
        <v>0</v>
      </c>
      <c r="H87" s="159">
        <v>280.94</v>
      </c>
      <c r="I87" s="158">
        <f t="shared" ref="I87:I98" si="29">ROUND(E87*H87,2)</f>
        <v>561.88</v>
      </c>
      <c r="J87" s="159">
        <v>54.56</v>
      </c>
      <c r="K87" s="158">
        <f t="shared" ref="K87:K98" si="30">ROUND(E87*J87,2)</f>
        <v>109.12</v>
      </c>
      <c r="L87" s="158">
        <v>21</v>
      </c>
      <c r="M87" s="158">
        <f t="shared" ref="M87:M98" si="31">G87*(1+L87/100)</f>
        <v>0</v>
      </c>
      <c r="N87" s="158">
        <v>1.9000000000000001E-4</v>
      </c>
      <c r="O87" s="158">
        <f t="shared" ref="O87:O98" si="32">ROUND(E87*N87,2)</f>
        <v>0</v>
      </c>
      <c r="P87" s="158">
        <v>0</v>
      </c>
      <c r="Q87" s="158">
        <f t="shared" ref="Q87:Q98" si="33">ROUND(E87*P87,2)</f>
        <v>0</v>
      </c>
      <c r="R87" s="158"/>
      <c r="S87" s="158" t="s">
        <v>110</v>
      </c>
      <c r="T87" s="158" t="s">
        <v>110</v>
      </c>
      <c r="U87" s="158">
        <v>0.114</v>
      </c>
      <c r="V87" s="158">
        <f t="shared" ref="V87:V98" si="34">ROUND(E87*U87,2)</f>
        <v>0.23</v>
      </c>
      <c r="W87" s="158"/>
      <c r="X87" s="158" t="s">
        <v>111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139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73">
        <v>74</v>
      </c>
      <c r="B88" s="174" t="s">
        <v>269</v>
      </c>
      <c r="C88" s="181" t="s">
        <v>270</v>
      </c>
      <c r="D88" s="175" t="s">
        <v>149</v>
      </c>
      <c r="E88" s="176">
        <v>1</v>
      </c>
      <c r="F88" s="177"/>
      <c r="G88" s="178">
        <f t="shared" si="28"/>
        <v>0</v>
      </c>
      <c r="H88" s="159">
        <v>110.99</v>
      </c>
      <c r="I88" s="158">
        <f t="shared" si="29"/>
        <v>110.99</v>
      </c>
      <c r="J88" s="159">
        <v>44.51</v>
      </c>
      <c r="K88" s="158">
        <f t="shared" si="30"/>
        <v>44.51</v>
      </c>
      <c r="L88" s="158">
        <v>21</v>
      </c>
      <c r="M88" s="158">
        <f t="shared" si="31"/>
        <v>0</v>
      </c>
      <c r="N88" s="158">
        <v>3.1E-4</v>
      </c>
      <c r="O88" s="158">
        <f t="shared" si="32"/>
        <v>0</v>
      </c>
      <c r="P88" s="158">
        <v>0</v>
      </c>
      <c r="Q88" s="158">
        <f t="shared" si="33"/>
        <v>0</v>
      </c>
      <c r="R88" s="158"/>
      <c r="S88" s="158" t="s">
        <v>110</v>
      </c>
      <c r="T88" s="158" t="s">
        <v>110</v>
      </c>
      <c r="U88" s="158">
        <v>9.2999999999999999E-2</v>
      </c>
      <c r="V88" s="158">
        <f t="shared" si="34"/>
        <v>0.09</v>
      </c>
      <c r="W88" s="158"/>
      <c r="X88" s="158" t="s">
        <v>111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139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73">
        <v>75</v>
      </c>
      <c r="B89" s="174" t="s">
        <v>271</v>
      </c>
      <c r="C89" s="181" t="s">
        <v>272</v>
      </c>
      <c r="D89" s="175" t="s">
        <v>149</v>
      </c>
      <c r="E89" s="176">
        <v>1</v>
      </c>
      <c r="F89" s="177"/>
      <c r="G89" s="178">
        <f t="shared" si="28"/>
        <v>0</v>
      </c>
      <c r="H89" s="159">
        <v>353.42</v>
      </c>
      <c r="I89" s="158">
        <f t="shared" si="29"/>
        <v>353.42</v>
      </c>
      <c r="J89" s="159">
        <v>99.08</v>
      </c>
      <c r="K89" s="158">
        <f t="shared" si="30"/>
        <v>99.08</v>
      </c>
      <c r="L89" s="158">
        <v>21</v>
      </c>
      <c r="M89" s="158">
        <f t="shared" si="31"/>
        <v>0</v>
      </c>
      <c r="N89" s="158">
        <v>5.2999999999999998E-4</v>
      </c>
      <c r="O89" s="158">
        <f t="shared" si="32"/>
        <v>0</v>
      </c>
      <c r="P89" s="158">
        <v>0</v>
      </c>
      <c r="Q89" s="158">
        <f t="shared" si="33"/>
        <v>0</v>
      </c>
      <c r="R89" s="158"/>
      <c r="S89" s="158" t="s">
        <v>110</v>
      </c>
      <c r="T89" s="158" t="s">
        <v>110</v>
      </c>
      <c r="U89" s="158">
        <v>0.20699999999999999</v>
      </c>
      <c r="V89" s="158">
        <f t="shared" si="34"/>
        <v>0.21</v>
      </c>
      <c r="W89" s="158"/>
      <c r="X89" s="158" t="s">
        <v>111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139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3">
        <v>76</v>
      </c>
      <c r="B90" s="174" t="s">
        <v>273</v>
      </c>
      <c r="C90" s="181" t="s">
        <v>274</v>
      </c>
      <c r="D90" s="175" t="s">
        <v>149</v>
      </c>
      <c r="E90" s="176">
        <v>1</v>
      </c>
      <c r="F90" s="177"/>
      <c r="G90" s="178">
        <f t="shared" si="28"/>
        <v>0</v>
      </c>
      <c r="H90" s="159">
        <v>698.25</v>
      </c>
      <c r="I90" s="158">
        <f t="shared" si="29"/>
        <v>698.25</v>
      </c>
      <c r="J90" s="159">
        <v>128.75</v>
      </c>
      <c r="K90" s="158">
        <f t="shared" si="30"/>
        <v>128.75</v>
      </c>
      <c r="L90" s="158">
        <v>21</v>
      </c>
      <c r="M90" s="158">
        <f t="shared" si="31"/>
        <v>0</v>
      </c>
      <c r="N90" s="158">
        <v>0.01</v>
      </c>
      <c r="O90" s="158">
        <f t="shared" si="32"/>
        <v>0.01</v>
      </c>
      <c r="P90" s="158">
        <v>0</v>
      </c>
      <c r="Q90" s="158">
        <f t="shared" si="33"/>
        <v>0</v>
      </c>
      <c r="R90" s="158"/>
      <c r="S90" s="158" t="s">
        <v>110</v>
      </c>
      <c r="T90" s="158" t="s">
        <v>110</v>
      </c>
      <c r="U90" s="158">
        <v>0.26900000000000002</v>
      </c>
      <c r="V90" s="158">
        <f t="shared" si="34"/>
        <v>0.27</v>
      </c>
      <c r="W90" s="158"/>
      <c r="X90" s="158" t="s">
        <v>111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139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3">
        <v>77</v>
      </c>
      <c r="B91" s="174" t="s">
        <v>275</v>
      </c>
      <c r="C91" s="181" t="s">
        <v>276</v>
      </c>
      <c r="D91" s="175" t="s">
        <v>149</v>
      </c>
      <c r="E91" s="176">
        <v>1</v>
      </c>
      <c r="F91" s="177"/>
      <c r="G91" s="178">
        <f t="shared" si="28"/>
        <v>0</v>
      </c>
      <c r="H91" s="159">
        <v>1014</v>
      </c>
      <c r="I91" s="158">
        <f t="shared" si="29"/>
        <v>1014</v>
      </c>
      <c r="J91" s="159">
        <v>168</v>
      </c>
      <c r="K91" s="158">
        <f t="shared" si="30"/>
        <v>168</v>
      </c>
      <c r="L91" s="158">
        <v>21</v>
      </c>
      <c r="M91" s="158">
        <f t="shared" si="31"/>
        <v>0</v>
      </c>
      <c r="N91" s="158">
        <v>1.1800000000000001E-3</v>
      </c>
      <c r="O91" s="158">
        <f t="shared" si="32"/>
        <v>0</v>
      </c>
      <c r="P91" s="158">
        <v>0</v>
      </c>
      <c r="Q91" s="158">
        <f t="shared" si="33"/>
        <v>0</v>
      </c>
      <c r="R91" s="158"/>
      <c r="S91" s="158" t="s">
        <v>110</v>
      </c>
      <c r="T91" s="158" t="s">
        <v>110</v>
      </c>
      <c r="U91" s="158">
        <v>0.35099999999999998</v>
      </c>
      <c r="V91" s="158">
        <f t="shared" si="34"/>
        <v>0.35</v>
      </c>
      <c r="W91" s="158"/>
      <c r="X91" s="158" t="s">
        <v>111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142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73">
        <v>78</v>
      </c>
      <c r="B92" s="174" t="s">
        <v>277</v>
      </c>
      <c r="C92" s="181" t="s">
        <v>278</v>
      </c>
      <c r="D92" s="175" t="s">
        <v>149</v>
      </c>
      <c r="E92" s="176">
        <v>39</v>
      </c>
      <c r="F92" s="177"/>
      <c r="G92" s="178">
        <f t="shared" si="28"/>
        <v>0</v>
      </c>
      <c r="H92" s="159">
        <v>1.68</v>
      </c>
      <c r="I92" s="158">
        <f t="shared" si="29"/>
        <v>65.52</v>
      </c>
      <c r="J92" s="159">
        <v>24.42</v>
      </c>
      <c r="K92" s="158">
        <f t="shared" si="30"/>
        <v>952.38</v>
      </c>
      <c r="L92" s="158">
        <v>21</v>
      </c>
      <c r="M92" s="158">
        <f t="shared" si="31"/>
        <v>0</v>
      </c>
      <c r="N92" s="158">
        <v>0</v>
      </c>
      <c r="O92" s="158">
        <f t="shared" si="32"/>
        <v>0</v>
      </c>
      <c r="P92" s="158">
        <v>0</v>
      </c>
      <c r="Q92" s="158">
        <f t="shared" si="33"/>
        <v>0</v>
      </c>
      <c r="R92" s="158"/>
      <c r="S92" s="158" t="s">
        <v>110</v>
      </c>
      <c r="T92" s="158" t="s">
        <v>110</v>
      </c>
      <c r="U92" s="158">
        <v>5.0999999999999997E-2</v>
      </c>
      <c r="V92" s="158">
        <f t="shared" si="34"/>
        <v>1.99</v>
      </c>
      <c r="W92" s="158"/>
      <c r="X92" s="158" t="s">
        <v>111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142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3">
        <v>79</v>
      </c>
      <c r="B93" s="174" t="s">
        <v>279</v>
      </c>
      <c r="C93" s="181" t="s">
        <v>280</v>
      </c>
      <c r="D93" s="175" t="s">
        <v>149</v>
      </c>
      <c r="E93" s="176">
        <v>3</v>
      </c>
      <c r="F93" s="177"/>
      <c r="G93" s="178">
        <f t="shared" si="28"/>
        <v>0</v>
      </c>
      <c r="H93" s="159">
        <v>905</v>
      </c>
      <c r="I93" s="158">
        <f t="shared" si="29"/>
        <v>2715</v>
      </c>
      <c r="J93" s="159">
        <v>0</v>
      </c>
      <c r="K93" s="158">
        <f t="shared" si="30"/>
        <v>0</v>
      </c>
      <c r="L93" s="158">
        <v>21</v>
      </c>
      <c r="M93" s="158">
        <f t="shared" si="31"/>
        <v>0</v>
      </c>
      <c r="N93" s="158">
        <v>0</v>
      </c>
      <c r="O93" s="158">
        <f t="shared" si="32"/>
        <v>0</v>
      </c>
      <c r="P93" s="158">
        <v>0</v>
      </c>
      <c r="Q93" s="158">
        <f t="shared" si="33"/>
        <v>0</v>
      </c>
      <c r="R93" s="158"/>
      <c r="S93" s="158" t="s">
        <v>131</v>
      </c>
      <c r="T93" s="158" t="s">
        <v>132</v>
      </c>
      <c r="U93" s="158">
        <v>0</v>
      </c>
      <c r="V93" s="158">
        <f t="shared" si="34"/>
        <v>0</v>
      </c>
      <c r="W93" s="158"/>
      <c r="X93" s="158" t="s">
        <v>281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282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3">
        <v>80</v>
      </c>
      <c r="B94" s="174" t="s">
        <v>283</v>
      </c>
      <c r="C94" s="181" t="s">
        <v>284</v>
      </c>
      <c r="D94" s="175" t="s">
        <v>149</v>
      </c>
      <c r="E94" s="176">
        <v>33</v>
      </c>
      <c r="F94" s="177"/>
      <c r="G94" s="178">
        <f t="shared" si="28"/>
        <v>0</v>
      </c>
      <c r="H94" s="159">
        <v>119</v>
      </c>
      <c r="I94" s="158">
        <f t="shared" si="29"/>
        <v>3927</v>
      </c>
      <c r="J94" s="159">
        <v>0</v>
      </c>
      <c r="K94" s="158">
        <f t="shared" si="30"/>
        <v>0</v>
      </c>
      <c r="L94" s="158">
        <v>21</v>
      </c>
      <c r="M94" s="158">
        <f t="shared" si="31"/>
        <v>0</v>
      </c>
      <c r="N94" s="158">
        <v>0</v>
      </c>
      <c r="O94" s="158">
        <f t="shared" si="32"/>
        <v>0</v>
      </c>
      <c r="P94" s="158">
        <v>0</v>
      </c>
      <c r="Q94" s="158">
        <f t="shared" si="33"/>
        <v>0</v>
      </c>
      <c r="R94" s="158"/>
      <c r="S94" s="158" t="s">
        <v>131</v>
      </c>
      <c r="T94" s="158" t="s">
        <v>132</v>
      </c>
      <c r="U94" s="158">
        <v>0</v>
      </c>
      <c r="V94" s="158">
        <f t="shared" si="34"/>
        <v>0</v>
      </c>
      <c r="W94" s="158"/>
      <c r="X94" s="158" t="s">
        <v>281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285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73">
        <v>81</v>
      </c>
      <c r="B95" s="174" t="s">
        <v>286</v>
      </c>
      <c r="C95" s="181" t="s">
        <v>287</v>
      </c>
      <c r="D95" s="175" t="s">
        <v>149</v>
      </c>
      <c r="E95" s="176">
        <v>3</v>
      </c>
      <c r="F95" s="177"/>
      <c r="G95" s="178">
        <f t="shared" si="28"/>
        <v>0</v>
      </c>
      <c r="H95" s="159">
        <v>262</v>
      </c>
      <c r="I95" s="158">
        <f t="shared" si="29"/>
        <v>786</v>
      </c>
      <c r="J95" s="159">
        <v>0</v>
      </c>
      <c r="K95" s="158">
        <f t="shared" si="30"/>
        <v>0</v>
      </c>
      <c r="L95" s="158">
        <v>21</v>
      </c>
      <c r="M95" s="158">
        <f t="shared" si="31"/>
        <v>0</v>
      </c>
      <c r="N95" s="158">
        <v>0</v>
      </c>
      <c r="O95" s="158">
        <f t="shared" si="32"/>
        <v>0</v>
      </c>
      <c r="P95" s="158">
        <v>0</v>
      </c>
      <c r="Q95" s="158">
        <f t="shared" si="33"/>
        <v>0</v>
      </c>
      <c r="R95" s="158"/>
      <c r="S95" s="158" t="s">
        <v>131</v>
      </c>
      <c r="T95" s="158" t="s">
        <v>132</v>
      </c>
      <c r="U95" s="158">
        <v>0</v>
      </c>
      <c r="V95" s="158">
        <f t="shared" si="34"/>
        <v>0</v>
      </c>
      <c r="W95" s="158"/>
      <c r="X95" s="158" t="s">
        <v>281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282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3">
        <v>82</v>
      </c>
      <c r="B96" s="174" t="s">
        <v>288</v>
      </c>
      <c r="C96" s="181" t="s">
        <v>289</v>
      </c>
      <c r="D96" s="175" t="s">
        <v>149</v>
      </c>
      <c r="E96" s="176">
        <v>7</v>
      </c>
      <c r="F96" s="177"/>
      <c r="G96" s="178">
        <f t="shared" si="28"/>
        <v>0</v>
      </c>
      <c r="H96" s="159">
        <v>3.37</v>
      </c>
      <c r="I96" s="158">
        <f t="shared" si="29"/>
        <v>23.59</v>
      </c>
      <c r="J96" s="159">
        <v>79.03</v>
      </c>
      <c r="K96" s="158">
        <f t="shared" si="30"/>
        <v>553.21</v>
      </c>
      <c r="L96" s="158">
        <v>21</v>
      </c>
      <c r="M96" s="158">
        <f t="shared" si="31"/>
        <v>0</v>
      </c>
      <c r="N96" s="158">
        <v>0</v>
      </c>
      <c r="O96" s="158">
        <f t="shared" si="32"/>
        <v>0</v>
      </c>
      <c r="P96" s="158">
        <v>0</v>
      </c>
      <c r="Q96" s="158">
        <f t="shared" si="33"/>
        <v>0</v>
      </c>
      <c r="R96" s="158"/>
      <c r="S96" s="158" t="s">
        <v>110</v>
      </c>
      <c r="T96" s="158" t="s">
        <v>110</v>
      </c>
      <c r="U96" s="158">
        <v>0.16500000000000001</v>
      </c>
      <c r="V96" s="158">
        <f t="shared" si="34"/>
        <v>1.1599999999999999</v>
      </c>
      <c r="W96" s="158"/>
      <c r="X96" s="158" t="s">
        <v>111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142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73">
        <v>83</v>
      </c>
      <c r="B97" s="174" t="s">
        <v>290</v>
      </c>
      <c r="C97" s="181" t="s">
        <v>291</v>
      </c>
      <c r="D97" s="175" t="s">
        <v>149</v>
      </c>
      <c r="E97" s="176">
        <v>7</v>
      </c>
      <c r="F97" s="177"/>
      <c r="G97" s="178">
        <f t="shared" si="28"/>
        <v>0</v>
      </c>
      <c r="H97" s="159">
        <v>264</v>
      </c>
      <c r="I97" s="158">
        <f t="shared" si="29"/>
        <v>1848</v>
      </c>
      <c r="J97" s="159">
        <v>0</v>
      </c>
      <c r="K97" s="158">
        <f t="shared" si="30"/>
        <v>0</v>
      </c>
      <c r="L97" s="158">
        <v>21</v>
      </c>
      <c r="M97" s="158">
        <f t="shared" si="31"/>
        <v>0</v>
      </c>
      <c r="N97" s="158">
        <v>0</v>
      </c>
      <c r="O97" s="158">
        <f t="shared" si="32"/>
        <v>0</v>
      </c>
      <c r="P97" s="158">
        <v>0</v>
      </c>
      <c r="Q97" s="158">
        <f t="shared" si="33"/>
        <v>0</v>
      </c>
      <c r="R97" s="158"/>
      <c r="S97" s="158" t="s">
        <v>131</v>
      </c>
      <c r="T97" s="158" t="s">
        <v>132</v>
      </c>
      <c r="U97" s="158">
        <v>0</v>
      </c>
      <c r="V97" s="158">
        <f t="shared" si="34"/>
        <v>0</v>
      </c>
      <c r="W97" s="158"/>
      <c r="X97" s="158" t="s">
        <v>281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282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73">
        <v>84</v>
      </c>
      <c r="B98" s="174" t="s">
        <v>292</v>
      </c>
      <c r="C98" s="181" t="s">
        <v>293</v>
      </c>
      <c r="D98" s="175" t="s">
        <v>120</v>
      </c>
      <c r="E98" s="176">
        <v>1.24E-2</v>
      </c>
      <c r="F98" s="177"/>
      <c r="G98" s="178">
        <f t="shared" si="28"/>
        <v>0</v>
      </c>
      <c r="H98" s="159">
        <v>0</v>
      </c>
      <c r="I98" s="158">
        <f t="shared" si="29"/>
        <v>0</v>
      </c>
      <c r="J98" s="159">
        <v>1035</v>
      </c>
      <c r="K98" s="158">
        <f t="shared" si="30"/>
        <v>12.83</v>
      </c>
      <c r="L98" s="158">
        <v>21</v>
      </c>
      <c r="M98" s="158">
        <f t="shared" si="31"/>
        <v>0</v>
      </c>
      <c r="N98" s="158">
        <v>0</v>
      </c>
      <c r="O98" s="158">
        <f t="shared" si="32"/>
        <v>0</v>
      </c>
      <c r="P98" s="158">
        <v>0</v>
      </c>
      <c r="Q98" s="158">
        <f t="shared" si="33"/>
        <v>0</v>
      </c>
      <c r="R98" s="158"/>
      <c r="S98" s="158" t="s">
        <v>110</v>
      </c>
      <c r="T98" s="158" t="s">
        <v>110</v>
      </c>
      <c r="U98" s="158">
        <v>2.5750000000000002</v>
      </c>
      <c r="V98" s="158">
        <f t="shared" si="34"/>
        <v>0.03</v>
      </c>
      <c r="W98" s="158"/>
      <c r="X98" s="158" t="s">
        <v>135</v>
      </c>
      <c r="Y98" s="151"/>
      <c r="Z98" s="151"/>
      <c r="AA98" s="151"/>
      <c r="AB98" s="151"/>
      <c r="AC98" s="151"/>
      <c r="AD98" s="151"/>
      <c r="AE98" s="151"/>
      <c r="AF98" s="151"/>
      <c r="AG98" s="151" t="s">
        <v>136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1" t="s">
        <v>105</v>
      </c>
      <c r="B99" s="162" t="s">
        <v>78</v>
      </c>
      <c r="C99" s="180" t="s">
        <v>28</v>
      </c>
      <c r="D99" s="163"/>
      <c r="E99" s="164"/>
      <c r="F99" s="165"/>
      <c r="G99" s="166">
        <f>SUMIF(AG100:AG101,"&lt;&gt;NOR",G100:G101)</f>
        <v>0</v>
      </c>
      <c r="H99" s="160"/>
      <c r="I99" s="160">
        <f>SUM(I100:I101)</f>
        <v>0</v>
      </c>
      <c r="J99" s="160"/>
      <c r="K99" s="160">
        <f>SUM(K100:K101)</f>
        <v>16885.900000000001</v>
      </c>
      <c r="L99" s="160"/>
      <c r="M99" s="160">
        <f>SUM(M100:M101)</f>
        <v>0</v>
      </c>
      <c r="N99" s="160"/>
      <c r="O99" s="160">
        <f>SUM(O100:O101)</f>
        <v>0</v>
      </c>
      <c r="P99" s="160"/>
      <c r="Q99" s="160">
        <f>SUM(Q100:Q101)</f>
        <v>0</v>
      </c>
      <c r="R99" s="160"/>
      <c r="S99" s="160"/>
      <c r="T99" s="160"/>
      <c r="U99" s="160"/>
      <c r="V99" s="160">
        <f>SUM(V100:V101)</f>
        <v>0</v>
      </c>
      <c r="W99" s="160"/>
      <c r="X99" s="160"/>
      <c r="AG99" t="s">
        <v>106</v>
      </c>
    </row>
    <row r="100" spans="1:60" outlineLevel="1" x14ac:dyDescent="0.2">
      <c r="A100" s="173">
        <v>85</v>
      </c>
      <c r="B100" s="174" t="s">
        <v>294</v>
      </c>
      <c r="C100" s="181" t="s">
        <v>295</v>
      </c>
      <c r="D100" s="175" t="s">
        <v>296</v>
      </c>
      <c r="E100" s="176">
        <v>1</v>
      </c>
      <c r="F100" s="177"/>
      <c r="G100" s="178">
        <f>ROUND(E100*F100,2)</f>
        <v>0</v>
      </c>
      <c r="H100" s="159">
        <v>0</v>
      </c>
      <c r="I100" s="158">
        <f>ROUND(E100*H100,2)</f>
        <v>0</v>
      </c>
      <c r="J100" s="159">
        <v>7236.81</v>
      </c>
      <c r="K100" s="158">
        <f>ROUND(E100*J100,2)</f>
        <v>7236.81</v>
      </c>
      <c r="L100" s="158">
        <v>21</v>
      </c>
      <c r="M100" s="158">
        <f>G100*(1+L100/100)</f>
        <v>0</v>
      </c>
      <c r="N100" s="158">
        <v>0</v>
      </c>
      <c r="O100" s="158">
        <f>ROUND(E100*N100,2)</f>
        <v>0</v>
      </c>
      <c r="P100" s="158">
        <v>0</v>
      </c>
      <c r="Q100" s="158">
        <f>ROUND(E100*P100,2)</f>
        <v>0</v>
      </c>
      <c r="R100" s="158"/>
      <c r="S100" s="158" t="s">
        <v>110</v>
      </c>
      <c r="T100" s="158" t="s">
        <v>297</v>
      </c>
      <c r="U100" s="158">
        <v>0</v>
      </c>
      <c r="V100" s="158">
        <f>ROUND(E100*U100,2)</f>
        <v>0</v>
      </c>
      <c r="W100" s="158"/>
      <c r="X100" s="158" t="s">
        <v>298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299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67">
        <v>86</v>
      </c>
      <c r="B101" s="168" t="s">
        <v>300</v>
      </c>
      <c r="C101" s="182" t="s">
        <v>301</v>
      </c>
      <c r="D101" s="169" t="s">
        <v>296</v>
      </c>
      <c r="E101" s="170">
        <v>1</v>
      </c>
      <c r="F101" s="171"/>
      <c r="G101" s="172">
        <f>ROUND(E101*F101,2)</f>
        <v>0</v>
      </c>
      <c r="H101" s="159">
        <v>0</v>
      </c>
      <c r="I101" s="158">
        <f>ROUND(E101*H101,2)</f>
        <v>0</v>
      </c>
      <c r="J101" s="159">
        <v>9649.09</v>
      </c>
      <c r="K101" s="158">
        <f>ROUND(E101*J101,2)</f>
        <v>9649.09</v>
      </c>
      <c r="L101" s="158">
        <v>21</v>
      </c>
      <c r="M101" s="158">
        <f>G101*(1+L101/100)</f>
        <v>0</v>
      </c>
      <c r="N101" s="158">
        <v>0</v>
      </c>
      <c r="O101" s="158">
        <f>ROUND(E101*N101,2)</f>
        <v>0</v>
      </c>
      <c r="P101" s="158">
        <v>0</v>
      </c>
      <c r="Q101" s="158">
        <f>ROUND(E101*P101,2)</f>
        <v>0</v>
      </c>
      <c r="R101" s="158"/>
      <c r="S101" s="158" t="s">
        <v>131</v>
      </c>
      <c r="T101" s="158" t="s">
        <v>297</v>
      </c>
      <c r="U101" s="158">
        <v>0</v>
      </c>
      <c r="V101" s="158">
        <f>ROUND(E101*U101,2)</f>
        <v>0</v>
      </c>
      <c r="W101" s="158"/>
      <c r="X101" s="158" t="s">
        <v>298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299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">
      <c r="A102" s="5"/>
      <c r="B102" s="6"/>
      <c r="C102" s="183"/>
      <c r="D102" s="8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AE102">
        <v>15</v>
      </c>
      <c r="AF102">
        <v>21</v>
      </c>
    </row>
    <row r="103" spans="1:60" x14ac:dyDescent="0.2">
      <c r="A103" s="154"/>
      <c r="B103" s="155" t="s">
        <v>30</v>
      </c>
      <c r="C103" s="184"/>
      <c r="D103" s="156"/>
      <c r="E103" s="157"/>
      <c r="F103" s="157"/>
      <c r="G103" s="179">
        <f>G8+G10+G18+G20+G41+G67+G86+G99</f>
        <v>0</v>
      </c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AE103">
        <f>SUMIF(L7:L101,AE102,G7:G101)</f>
        <v>0</v>
      </c>
      <c r="AF103">
        <f>SUMIF(L7:L101,AF102,G7:G101)</f>
        <v>0</v>
      </c>
      <c r="AG103" t="s">
        <v>302</v>
      </c>
    </row>
    <row r="104" spans="1:60" x14ac:dyDescent="0.2">
      <c r="A104" s="5"/>
      <c r="B104" s="6"/>
      <c r="C104" s="183"/>
      <c r="D104" s="8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</row>
    <row r="105" spans="1:60" x14ac:dyDescent="0.2">
      <c r="A105" s="5"/>
      <c r="B105" s="6"/>
      <c r="C105" s="183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  <row r="106" spans="1:60" x14ac:dyDescent="0.2">
      <c r="C106" s="185"/>
      <c r="D106" s="142"/>
      <c r="AG106" t="s">
        <v>303</v>
      </c>
    </row>
    <row r="107" spans="1:60" x14ac:dyDescent="0.2">
      <c r="D107" s="142"/>
    </row>
    <row r="108" spans="1:60" x14ac:dyDescent="0.2">
      <c r="D108" s="142"/>
    </row>
    <row r="109" spans="1:60" x14ac:dyDescent="0.2">
      <c r="D109" s="142"/>
    </row>
    <row r="110" spans="1:60" x14ac:dyDescent="0.2">
      <c r="D110" s="142"/>
    </row>
    <row r="111" spans="1:60" x14ac:dyDescent="0.2">
      <c r="D111" s="142"/>
    </row>
    <row r="112" spans="1:60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01a Pol'!Názvy_tisku</vt:lpstr>
      <vt:lpstr>oadresa</vt:lpstr>
      <vt:lpstr>Stavba!Objednatel</vt:lpstr>
      <vt:lpstr>Stavba!Objekt</vt:lpstr>
      <vt:lpstr>'01 01a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Hanuš</dc:creator>
  <cp:lastModifiedBy>Petr Hanuš</cp:lastModifiedBy>
  <cp:lastPrinted>2014-02-28T09:52:57Z</cp:lastPrinted>
  <dcterms:created xsi:type="dcterms:W3CDTF">2009-04-08T07:15:50Z</dcterms:created>
  <dcterms:modified xsi:type="dcterms:W3CDTF">2019-03-21T07:35:07Z</dcterms:modified>
</cp:coreProperties>
</file>